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gcorona-my.sharepoint.com/personal/pcuellarm_corona_com_co/Documents/"/>
    </mc:Choice>
  </mc:AlternateContent>
  <xr:revisionPtr revIDLastSave="0" documentId="8_{647D33F8-3062-483B-9853-1EE0323DBC29}" xr6:coauthVersionLast="47" xr6:coauthVersionMax="47" xr10:uidLastSave="{00000000-0000-0000-0000-000000000000}"/>
  <bookViews>
    <workbookView xWindow="-110" yWindow="-110" windowWidth="19420" windowHeight="10420" xr2:uid="{1F19E07F-940F-4DA0-A084-91D16B430208}"/>
  </bookViews>
  <sheets>
    <sheet name="PRESUPUESTO" sheetId="4" r:id="rId1"/>
    <sheet name="ANALISIS" sheetId="3" state="hidden" r:id="rId2"/>
    <sheet name="INSUMOS" sheetId="2" r:id="rId3"/>
  </sheets>
  <externalReferences>
    <externalReference r:id="rId4"/>
    <externalReference r:id="rId5"/>
  </externalReferences>
  <definedNames>
    <definedName name="Adm">PRESUPUESTO!$F$135</definedName>
    <definedName name="Imprev">PRESUPUESTO!$F$136</definedName>
    <definedName name="IvaSUtl">PRESUPUESTO!$F$139</definedName>
    <definedName name="SbtPpto">PRESUPUESTO!$G$106</definedName>
    <definedName name="TtlCD">PRESUPUESTO!$G$134</definedName>
    <definedName name="Utilidad">PRESUPUESTO!$F$137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4" l="1"/>
  <c r="F102" i="4"/>
  <c r="AG100" i="4"/>
  <c r="AH100" i="4"/>
  <c r="AO100" i="4"/>
  <c r="AQ100" i="4" s="1"/>
  <c r="F96" i="4"/>
  <c r="F90" i="4"/>
  <c r="F84" i="4"/>
  <c r="F78" i="4"/>
  <c r="F66" i="4"/>
  <c r="F60" i="4"/>
  <c r="F54" i="4"/>
  <c r="F48" i="4"/>
  <c r="F42" i="4"/>
  <c r="F36" i="4"/>
  <c r="F30" i="4"/>
  <c r="F24" i="4"/>
  <c r="F18" i="4"/>
  <c r="AP106" i="4"/>
  <c r="K34" i="4"/>
  <c r="K28" i="4"/>
  <c r="K22" i="4"/>
  <c r="AP12" i="4"/>
  <c r="AP3" i="4" s="1"/>
  <c r="G2" i="4"/>
  <c r="I2305" i="3"/>
  <c r="H2305" i="3"/>
  <c r="I2276" i="3"/>
  <c r="H2276" i="3"/>
  <c r="I2252" i="3"/>
  <c r="H2252" i="3"/>
  <c r="H2226" i="3"/>
  <c r="H2197" i="3"/>
  <c r="H2167" i="3"/>
  <c r="H2131" i="3"/>
  <c r="H2100" i="3"/>
  <c r="H2072" i="3"/>
  <c r="H2045" i="3"/>
  <c r="H2018" i="3"/>
  <c r="H1991" i="3"/>
  <c r="H1960" i="3"/>
  <c r="H1931" i="3"/>
  <c r="H1898" i="3"/>
  <c r="H1870" i="3"/>
  <c r="H1841" i="3"/>
  <c r="H1816" i="3"/>
  <c r="H1789" i="3"/>
  <c r="H1762" i="3"/>
  <c r="H1733" i="3"/>
  <c r="H1702" i="3"/>
  <c r="H1670" i="3"/>
  <c r="H1642" i="3"/>
  <c r="H1614" i="3"/>
  <c r="H1586" i="3"/>
  <c r="H1557" i="3"/>
  <c r="H1528" i="3"/>
  <c r="H1498" i="3"/>
  <c r="H1469" i="3"/>
  <c r="H1443" i="3"/>
  <c r="H1412" i="3"/>
  <c r="H1383" i="3"/>
  <c r="H1362" i="3"/>
  <c r="H1330" i="3"/>
  <c r="H1294" i="3"/>
  <c r="H1265" i="3"/>
  <c r="H1233" i="3"/>
  <c r="H1199" i="3"/>
  <c r="H1165" i="3"/>
  <c r="H1138" i="3"/>
  <c r="H1101" i="3"/>
  <c r="H1074" i="3"/>
  <c r="H1046" i="3"/>
  <c r="H1004" i="3"/>
  <c r="H975" i="3"/>
  <c r="H950" i="3"/>
  <c r="H919" i="3"/>
  <c r="H882" i="3"/>
  <c r="H844" i="3"/>
  <c r="H814" i="3"/>
  <c r="H785" i="3"/>
  <c r="H752" i="3"/>
  <c r="H723" i="3"/>
  <c r="H694" i="3"/>
  <c r="H665" i="3"/>
  <c r="H636" i="3"/>
  <c r="H604" i="3"/>
  <c r="H577" i="3"/>
  <c r="H556" i="3"/>
  <c r="H520" i="3"/>
  <c r="H490" i="3"/>
  <c r="H457" i="3"/>
  <c r="H425" i="3"/>
  <c r="H404" i="3"/>
  <c r="H383" i="3"/>
  <c r="H353" i="3"/>
  <c r="H321" i="3"/>
  <c r="H296" i="3"/>
  <c r="H270" i="3"/>
  <c r="H240" i="3"/>
  <c r="H212" i="3"/>
  <c r="H187" i="3"/>
  <c r="H163" i="3"/>
  <c r="H139" i="3"/>
  <c r="H108" i="3"/>
  <c r="G7" i="3"/>
  <c r="C6" i="3"/>
  <c r="C4" i="3"/>
  <c r="I3" i="3"/>
  <c r="F778" i="3" s="1"/>
  <c r="D3" i="3"/>
  <c r="A2" i="3"/>
  <c r="F1" i="3"/>
  <c r="I8" i="2"/>
  <c r="C7" i="2"/>
  <c r="C5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G203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G173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G15" i="2"/>
  <c r="J2320" i="3"/>
  <c r="H2320" i="3"/>
  <c r="H2316" i="3"/>
  <c r="H2317" i="3" s="1"/>
  <c r="H2313" i="3"/>
  <c r="H2312" i="3"/>
  <c r="H2314" i="3" s="1"/>
  <c r="H2309" i="3"/>
  <c r="H2310" i="3" s="1"/>
  <c r="J2292" i="3"/>
  <c r="H2292" i="3"/>
  <c r="H2288" i="3"/>
  <c r="H2287" i="3"/>
  <c r="H2289" i="3" s="1"/>
  <c r="H2284" i="3"/>
  <c r="H2283" i="3"/>
  <c r="H2280" i="3"/>
  <c r="H2281" i="3" s="1"/>
  <c r="J2263" i="3"/>
  <c r="H2263" i="3"/>
  <c r="H2259" i="3"/>
  <c r="H2260" i="3" s="1"/>
  <c r="H2256" i="3"/>
  <c r="H2257" i="3" s="1"/>
  <c r="J2239" i="3"/>
  <c r="H2239" i="3"/>
  <c r="H2235" i="3"/>
  <c r="H2234" i="3"/>
  <c r="H2233" i="3"/>
  <c r="H2230" i="3"/>
  <c r="H2231" i="3" s="1"/>
  <c r="J2213" i="3"/>
  <c r="H2213" i="3"/>
  <c r="P100" i="4" s="1"/>
  <c r="H2209" i="3"/>
  <c r="H2208" i="3"/>
  <c r="H2207" i="3"/>
  <c r="H2206" i="3"/>
  <c r="H2205" i="3"/>
  <c r="H2202" i="3"/>
  <c r="H2201" i="3"/>
  <c r="J2184" i="3"/>
  <c r="H2184" i="3"/>
  <c r="P94" i="4" s="1"/>
  <c r="H2180" i="3"/>
  <c r="H2177" i="3"/>
  <c r="H2178" i="3" s="1"/>
  <c r="R94" i="4" s="1"/>
  <c r="R96" i="4" s="1"/>
  <c r="H2174" i="3"/>
  <c r="H2173" i="3"/>
  <c r="H2172" i="3"/>
  <c r="H2171" i="3"/>
  <c r="J2154" i="3"/>
  <c r="H2154" i="3"/>
  <c r="H2150" i="3"/>
  <c r="H2149" i="3"/>
  <c r="H2148" i="3"/>
  <c r="H2147" i="3"/>
  <c r="H2144" i="3"/>
  <c r="H2141" i="3"/>
  <c r="H2140" i="3"/>
  <c r="H2139" i="3"/>
  <c r="H2138" i="3"/>
  <c r="H2137" i="3"/>
  <c r="H2136" i="3"/>
  <c r="H2135" i="3"/>
  <c r="J2118" i="3"/>
  <c r="H2118" i="3"/>
  <c r="H2114" i="3"/>
  <c r="H2113" i="3"/>
  <c r="H2110" i="3"/>
  <c r="H2111" i="3" s="1"/>
  <c r="H2106" i="3"/>
  <c r="H2105" i="3"/>
  <c r="H2104" i="3"/>
  <c r="J2087" i="3"/>
  <c r="H2087" i="3"/>
  <c r="H2083" i="3"/>
  <c r="H2084" i="3" s="1"/>
  <c r="H2080" i="3"/>
  <c r="H2081" i="3" s="1"/>
  <c r="H2077" i="3"/>
  <c r="H2076" i="3"/>
  <c r="F2066" i="3"/>
  <c r="F2065" i="3"/>
  <c r="F2064" i="3"/>
  <c r="F2063" i="3"/>
  <c r="J2059" i="3"/>
  <c r="H2059" i="3"/>
  <c r="H2055" i="3"/>
  <c r="H2056" i="3" s="1"/>
  <c r="H2052" i="3"/>
  <c r="H2053" i="3" s="1"/>
  <c r="H2049" i="3"/>
  <c r="F2039" i="3"/>
  <c r="F2038" i="3"/>
  <c r="F2037" i="3"/>
  <c r="F2036" i="3"/>
  <c r="J2032" i="3"/>
  <c r="H2032" i="3"/>
  <c r="H2028" i="3"/>
  <c r="H2025" i="3"/>
  <c r="H2026" i="3" s="1"/>
  <c r="H2022" i="3"/>
  <c r="H2023" i="3" s="1"/>
  <c r="J2005" i="3"/>
  <c r="H2005" i="3"/>
  <c r="H2002" i="3"/>
  <c r="H2001" i="3"/>
  <c r="H1998" i="3"/>
  <c r="H1999" i="3" s="1"/>
  <c r="H1995" i="3"/>
  <c r="J1978" i="3"/>
  <c r="H1978" i="3"/>
  <c r="H1974" i="3"/>
  <c r="H1975" i="3" s="1"/>
  <c r="H1971" i="3"/>
  <c r="H1970" i="3"/>
  <c r="H1967" i="3"/>
  <c r="H1966" i="3"/>
  <c r="H1965" i="3"/>
  <c r="H1964" i="3"/>
  <c r="H1968" i="3" s="1"/>
  <c r="J1947" i="3"/>
  <c r="H1947" i="3"/>
  <c r="H1943" i="3"/>
  <c r="H1940" i="3"/>
  <c r="H1939" i="3"/>
  <c r="H1936" i="3"/>
  <c r="H1935" i="3"/>
  <c r="F1925" i="3"/>
  <c r="F1924" i="3"/>
  <c r="F1923" i="3"/>
  <c r="F1922" i="3"/>
  <c r="J1918" i="3"/>
  <c r="H1918" i="3"/>
  <c r="P88" i="4" s="1"/>
  <c r="H1914" i="3"/>
  <c r="H1915" i="3" s="1"/>
  <c r="Q88" i="4" s="1"/>
  <c r="H1911" i="3"/>
  <c r="H1910" i="3"/>
  <c r="H1907" i="3"/>
  <c r="H1906" i="3"/>
  <c r="H1905" i="3"/>
  <c r="H1904" i="3"/>
  <c r="H1903" i="3"/>
  <c r="H1902" i="3"/>
  <c r="F1891" i="3"/>
  <c r="F1890" i="3"/>
  <c r="F1889" i="3"/>
  <c r="F1888" i="3"/>
  <c r="J1884" i="3"/>
  <c r="H1884" i="3"/>
  <c r="H1880" i="3"/>
  <c r="H1877" i="3"/>
  <c r="H1878" i="3" s="1"/>
  <c r="H1875" i="3"/>
  <c r="H1874" i="3"/>
  <c r="J1857" i="3"/>
  <c r="H1857" i="3"/>
  <c r="H1853" i="3"/>
  <c r="H1854" i="3" s="1"/>
  <c r="H1850" i="3"/>
  <c r="H1846" i="3"/>
  <c r="H1845" i="3"/>
  <c r="J1828" i="3"/>
  <c r="H1828" i="3"/>
  <c r="P82" i="4" s="1"/>
  <c r="H1824" i="3"/>
  <c r="H1823" i="3"/>
  <c r="H1821" i="3"/>
  <c r="R82" i="4" s="1"/>
  <c r="H1820" i="3"/>
  <c r="J1803" i="3"/>
  <c r="H1803" i="3"/>
  <c r="H1799" i="3"/>
  <c r="H1800" i="3" s="1"/>
  <c r="H1796" i="3"/>
  <c r="H1797" i="3" s="1"/>
  <c r="H1793" i="3"/>
  <c r="J1776" i="3"/>
  <c r="H1776" i="3"/>
  <c r="H1772" i="3"/>
  <c r="H1773" i="3" s="1"/>
  <c r="H1769" i="3"/>
  <c r="H1767" i="3"/>
  <c r="H1766" i="3"/>
  <c r="J1749" i="3"/>
  <c r="H1749" i="3"/>
  <c r="H1745" i="3"/>
  <c r="H1746" i="3" s="1"/>
  <c r="H1743" i="3"/>
  <c r="H1742" i="3"/>
  <c r="H1739" i="3"/>
  <c r="H1738" i="3"/>
  <c r="H1737" i="3"/>
  <c r="H1740" i="3" s="1"/>
  <c r="J1719" i="3"/>
  <c r="H1719" i="3"/>
  <c r="H1715" i="3"/>
  <c r="H1716" i="3" s="1"/>
  <c r="H1712" i="3"/>
  <c r="H1709" i="3"/>
  <c r="H1708" i="3"/>
  <c r="H1707" i="3"/>
  <c r="H1706" i="3"/>
  <c r="J1689" i="3"/>
  <c r="H1689" i="3"/>
  <c r="H1685" i="3"/>
  <c r="H1686" i="3" s="1"/>
  <c r="H1682" i="3"/>
  <c r="H1679" i="3"/>
  <c r="H1678" i="3"/>
  <c r="H1677" i="3"/>
  <c r="H1676" i="3"/>
  <c r="H1675" i="3"/>
  <c r="H1674" i="3"/>
  <c r="J1657" i="3"/>
  <c r="H1657" i="3"/>
  <c r="H1653" i="3"/>
  <c r="H1650" i="3"/>
  <c r="H1651" i="3" s="1"/>
  <c r="H1647" i="3"/>
  <c r="H1646" i="3"/>
  <c r="J1629" i="3"/>
  <c r="H1629" i="3"/>
  <c r="H1625" i="3"/>
  <c r="H1622" i="3"/>
  <c r="H1623" i="3" s="1"/>
  <c r="H1619" i="3"/>
  <c r="H1618" i="3"/>
  <c r="J1601" i="3"/>
  <c r="H1601" i="3"/>
  <c r="H1597" i="3"/>
  <c r="H1595" i="3"/>
  <c r="H1594" i="3"/>
  <c r="H1591" i="3"/>
  <c r="H1590" i="3"/>
  <c r="J1573" i="3"/>
  <c r="H1573" i="3"/>
  <c r="H1569" i="3"/>
  <c r="H1566" i="3"/>
  <c r="H1567" i="3" s="1"/>
  <c r="H1563" i="3"/>
  <c r="H1562" i="3"/>
  <c r="H1561" i="3"/>
  <c r="J1544" i="3"/>
  <c r="H1544" i="3"/>
  <c r="H1540" i="3"/>
  <c r="H1541" i="3" s="1"/>
  <c r="H1537" i="3"/>
  <c r="H1538" i="3" s="1"/>
  <c r="H1534" i="3"/>
  <c r="H1533" i="3"/>
  <c r="H1532" i="3"/>
  <c r="J1515" i="3"/>
  <c r="H1515" i="3"/>
  <c r="H1511" i="3"/>
  <c r="H1509" i="3"/>
  <c r="H1508" i="3"/>
  <c r="H1505" i="3"/>
  <c r="H1504" i="3"/>
  <c r="H1503" i="3"/>
  <c r="H1502" i="3"/>
  <c r="H1506" i="3" s="1"/>
  <c r="J1485" i="3"/>
  <c r="H1485" i="3"/>
  <c r="P76" i="4" s="1"/>
  <c r="H1481" i="3"/>
  <c r="H1478" i="3"/>
  <c r="H1479" i="3" s="1"/>
  <c r="R76" i="4" s="1"/>
  <c r="H1475" i="3"/>
  <c r="H1474" i="3"/>
  <c r="H1476" i="3" s="1"/>
  <c r="S76" i="4" s="1"/>
  <c r="H1473" i="3"/>
  <c r="J1456" i="3"/>
  <c r="H1456" i="3"/>
  <c r="H1453" i="3"/>
  <c r="H1452" i="3"/>
  <c r="H1449" i="3"/>
  <c r="H1448" i="3"/>
  <c r="H1447" i="3"/>
  <c r="J1430" i="3"/>
  <c r="H1430" i="3"/>
  <c r="H1426" i="3"/>
  <c r="H1427" i="3" s="1"/>
  <c r="H1425" i="3"/>
  <c r="H1422" i="3"/>
  <c r="H1423" i="3" s="1"/>
  <c r="H1418" i="3"/>
  <c r="H1417" i="3"/>
  <c r="H1416" i="3"/>
  <c r="J1399" i="3"/>
  <c r="H1399" i="3"/>
  <c r="H1395" i="3"/>
  <c r="H1396" i="3" s="1"/>
  <c r="H1392" i="3"/>
  <c r="H1393" i="3" s="1"/>
  <c r="H1389" i="3"/>
  <c r="H1388" i="3"/>
  <c r="H1387" i="3"/>
  <c r="J1370" i="3"/>
  <c r="H1370" i="3"/>
  <c r="H1366" i="3"/>
  <c r="J1349" i="3"/>
  <c r="H1349" i="3"/>
  <c r="H1345" i="3"/>
  <c r="H1346" i="3" s="1"/>
  <c r="H1342" i="3"/>
  <c r="H1343" i="3" s="1"/>
  <c r="H1339" i="3"/>
  <c r="H1338" i="3"/>
  <c r="H1337" i="3"/>
  <c r="H1336" i="3"/>
  <c r="H1335" i="3"/>
  <c r="H1334" i="3"/>
  <c r="J1317" i="3"/>
  <c r="H1317" i="3"/>
  <c r="H1313" i="3"/>
  <c r="H1314" i="3" s="1"/>
  <c r="H1310" i="3"/>
  <c r="H1309" i="3"/>
  <c r="H1306" i="3"/>
  <c r="H1305" i="3"/>
  <c r="H1304" i="3"/>
  <c r="H1303" i="3"/>
  <c r="H1302" i="3"/>
  <c r="H1301" i="3"/>
  <c r="H1300" i="3"/>
  <c r="H1299" i="3"/>
  <c r="H1298" i="3"/>
  <c r="J1280" i="3"/>
  <c r="H1280" i="3"/>
  <c r="P70" i="4" s="1"/>
  <c r="H1276" i="3"/>
  <c r="H1273" i="3"/>
  <c r="H1274" i="3" s="1"/>
  <c r="R70" i="4" s="1"/>
  <c r="H1270" i="3"/>
  <c r="H1269" i="3"/>
  <c r="J1252" i="3"/>
  <c r="H1252" i="3"/>
  <c r="H1248" i="3"/>
  <c r="H1249" i="3" s="1"/>
  <c r="H1247" i="3"/>
  <c r="H1245" i="3"/>
  <c r="H1244" i="3"/>
  <c r="H1241" i="3"/>
  <c r="H1240" i="3"/>
  <c r="H1239" i="3"/>
  <c r="H1238" i="3"/>
  <c r="H1237" i="3"/>
  <c r="J1219" i="3"/>
  <c r="H1219" i="3"/>
  <c r="H1215" i="3"/>
  <c r="H1212" i="3"/>
  <c r="H1213" i="3" s="1"/>
  <c r="H1209" i="3"/>
  <c r="H1208" i="3"/>
  <c r="H1207" i="3"/>
  <c r="H1206" i="3"/>
  <c r="H1205" i="3"/>
  <c r="H1204" i="3"/>
  <c r="H1203" i="3"/>
  <c r="J1185" i="3"/>
  <c r="H1185" i="3"/>
  <c r="H1181" i="3"/>
  <c r="H1182" i="3" s="1"/>
  <c r="H1178" i="3"/>
  <c r="H1175" i="3"/>
  <c r="H1174" i="3"/>
  <c r="H1173" i="3"/>
  <c r="H1172" i="3"/>
  <c r="H1171" i="3"/>
  <c r="H1170" i="3"/>
  <c r="H1169" i="3"/>
  <c r="J1152" i="3"/>
  <c r="H1152" i="3"/>
  <c r="P64" i="4" s="1"/>
  <c r="H1148" i="3"/>
  <c r="H1149" i="3" s="1"/>
  <c r="Q64" i="4" s="1"/>
  <c r="H1145" i="3"/>
  <c r="H1146" i="3" s="1"/>
  <c r="R64" i="4" s="1"/>
  <c r="J1124" i="3"/>
  <c r="H1124" i="3"/>
  <c r="H1120" i="3"/>
  <c r="H1119" i="3"/>
  <c r="H1118" i="3"/>
  <c r="H1117" i="3"/>
  <c r="H1116" i="3"/>
  <c r="H1113" i="3"/>
  <c r="H1112" i="3"/>
  <c r="H1111" i="3"/>
  <c r="H1108" i="3"/>
  <c r="H1107" i="3"/>
  <c r="H1106" i="3"/>
  <c r="H1105" i="3"/>
  <c r="F1095" i="3"/>
  <c r="F1094" i="3"/>
  <c r="F1093" i="3"/>
  <c r="F1092" i="3"/>
  <c r="J1088" i="3"/>
  <c r="H1088" i="3"/>
  <c r="P58" i="4" s="1"/>
  <c r="P60" i="4" s="1"/>
  <c r="H1084" i="3"/>
  <c r="H1085" i="3" s="1"/>
  <c r="Q58" i="4" s="1"/>
  <c r="H1081" i="3"/>
  <c r="H1078" i="3"/>
  <c r="J1061" i="3"/>
  <c r="H1061" i="3"/>
  <c r="H1058" i="3"/>
  <c r="H1057" i="3"/>
  <c r="H1054" i="3"/>
  <c r="H1055" i="3" s="1"/>
  <c r="H1051" i="3"/>
  <c r="H1050" i="3"/>
  <c r="J1033" i="3"/>
  <c r="H1033" i="3"/>
  <c r="H1029" i="3"/>
  <c r="H1028" i="3"/>
  <c r="H1027" i="3"/>
  <c r="H1024" i="3"/>
  <c r="H1023" i="3"/>
  <c r="H1025" i="3" s="1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J991" i="3"/>
  <c r="H991" i="3"/>
  <c r="P52" i="4" s="1"/>
  <c r="H987" i="3"/>
  <c r="H984" i="3"/>
  <c r="H985" i="3" s="1"/>
  <c r="R52" i="4" s="1"/>
  <c r="H981" i="3"/>
  <c r="H980" i="3"/>
  <c r="H979" i="3"/>
  <c r="J961" i="3"/>
  <c r="H961" i="3"/>
  <c r="H957" i="3"/>
  <c r="H958" i="3" s="1"/>
  <c r="H954" i="3"/>
  <c r="H955" i="3" s="1"/>
  <c r="J936" i="3"/>
  <c r="H936" i="3"/>
  <c r="H932" i="3"/>
  <c r="H933" i="3" s="1"/>
  <c r="H929" i="3"/>
  <c r="H928" i="3"/>
  <c r="H927" i="3"/>
  <c r="H926" i="3"/>
  <c r="H925" i="3"/>
  <c r="H924" i="3"/>
  <c r="H923" i="3"/>
  <c r="J905" i="3"/>
  <c r="H905" i="3"/>
  <c r="H901" i="3"/>
  <c r="H902" i="3" s="1"/>
  <c r="H898" i="3"/>
  <c r="H897" i="3"/>
  <c r="H894" i="3"/>
  <c r="H893" i="3"/>
  <c r="H892" i="3"/>
  <c r="H891" i="3"/>
  <c r="H890" i="3"/>
  <c r="H889" i="3"/>
  <c r="H888" i="3"/>
  <c r="H887" i="3"/>
  <c r="H886" i="3"/>
  <c r="J869" i="3"/>
  <c r="H869" i="3"/>
  <c r="H865" i="3"/>
  <c r="H864" i="3"/>
  <c r="H863" i="3"/>
  <c r="H860" i="3"/>
  <c r="H859" i="3"/>
  <c r="H858" i="3"/>
  <c r="H855" i="3"/>
  <c r="H854" i="3"/>
  <c r="H853" i="3"/>
  <c r="H852" i="3"/>
  <c r="H851" i="3"/>
  <c r="H850" i="3"/>
  <c r="H849" i="3"/>
  <c r="H848" i="3"/>
  <c r="J831" i="3"/>
  <c r="H831" i="3"/>
  <c r="P46" i="4" s="1"/>
  <c r="H827" i="3"/>
  <c r="H828" i="3" s="1"/>
  <c r="R46" i="4" s="1"/>
  <c r="H824" i="3"/>
  <c r="H823" i="3"/>
  <c r="H822" i="3"/>
  <c r="H821" i="3"/>
  <c r="H820" i="3"/>
  <c r="H819" i="3"/>
  <c r="H818" i="3"/>
  <c r="J801" i="3"/>
  <c r="H801" i="3"/>
  <c r="H798" i="3"/>
  <c r="H797" i="3"/>
  <c r="H794" i="3"/>
  <c r="H791" i="3"/>
  <c r="H790" i="3"/>
  <c r="H789" i="3"/>
  <c r="J771" i="3"/>
  <c r="H771" i="3"/>
  <c r="H767" i="3"/>
  <c r="H766" i="3"/>
  <c r="H763" i="3"/>
  <c r="H764" i="3" s="1"/>
  <c r="H760" i="3"/>
  <c r="H759" i="3"/>
  <c r="H758" i="3"/>
  <c r="H757" i="3"/>
  <c r="H756" i="3"/>
  <c r="J739" i="3"/>
  <c r="H739" i="3"/>
  <c r="H735" i="3"/>
  <c r="H734" i="3"/>
  <c r="H731" i="3"/>
  <c r="H728" i="3"/>
  <c r="H727" i="3"/>
  <c r="J709" i="3"/>
  <c r="H709" i="3"/>
  <c r="H705" i="3"/>
  <c r="H704" i="3"/>
  <c r="H706" i="3" s="1"/>
  <c r="H701" i="3"/>
  <c r="H702" i="3" s="1"/>
  <c r="H698" i="3"/>
  <c r="J681" i="3"/>
  <c r="H681" i="3"/>
  <c r="P40" i="4" s="1"/>
  <c r="H677" i="3"/>
  <c r="H678" i="3" s="1"/>
  <c r="Q40" i="4" s="1"/>
  <c r="H676" i="3"/>
  <c r="H673" i="3"/>
  <c r="H674" i="3" s="1"/>
  <c r="R40" i="4" s="1"/>
  <c r="H670" i="3"/>
  <c r="H669" i="3"/>
  <c r="J652" i="3"/>
  <c r="H652" i="3"/>
  <c r="H649" i="3"/>
  <c r="H648" i="3"/>
  <c r="H645" i="3"/>
  <c r="H646" i="3" s="1"/>
  <c r="H642" i="3"/>
  <c r="H641" i="3"/>
  <c r="H640" i="3"/>
  <c r="J623" i="3"/>
  <c r="H623" i="3"/>
  <c r="H619" i="3"/>
  <c r="H618" i="3"/>
  <c r="H615" i="3"/>
  <c r="H612" i="3"/>
  <c r="H611" i="3"/>
  <c r="H610" i="3"/>
  <c r="H609" i="3"/>
  <c r="H608" i="3"/>
  <c r="J591" i="3"/>
  <c r="H591" i="3"/>
  <c r="P34" i="4" s="1"/>
  <c r="H587" i="3"/>
  <c r="H584" i="3"/>
  <c r="H585" i="3" s="1"/>
  <c r="R34" i="4" s="1"/>
  <c r="J564" i="3"/>
  <c r="H564" i="3"/>
  <c r="H560" i="3"/>
  <c r="J542" i="3"/>
  <c r="H542" i="3"/>
  <c r="H538" i="3"/>
  <c r="H535" i="3"/>
  <c r="H534" i="3"/>
  <c r="H531" i="3"/>
  <c r="H530" i="3"/>
  <c r="H529" i="3"/>
  <c r="H528" i="3"/>
  <c r="H527" i="3"/>
  <c r="H526" i="3"/>
  <c r="H525" i="3"/>
  <c r="H524" i="3"/>
  <c r="J507" i="3"/>
  <c r="H507" i="3"/>
  <c r="H504" i="3"/>
  <c r="H503" i="3"/>
  <c r="H502" i="3"/>
  <c r="H499" i="3"/>
  <c r="H494" i="3"/>
  <c r="J476" i="3"/>
  <c r="H476" i="3"/>
  <c r="H472" i="3"/>
  <c r="H469" i="3"/>
  <c r="H468" i="3"/>
  <c r="H465" i="3"/>
  <c r="H464" i="3"/>
  <c r="H463" i="3"/>
  <c r="H462" i="3"/>
  <c r="H461" i="3"/>
  <c r="J443" i="3"/>
  <c r="H443" i="3"/>
  <c r="H439" i="3"/>
  <c r="H436" i="3"/>
  <c r="H435" i="3"/>
  <c r="H432" i="3"/>
  <c r="H431" i="3"/>
  <c r="H430" i="3"/>
  <c r="H429" i="3"/>
  <c r="J412" i="3"/>
  <c r="H412" i="3"/>
  <c r="H408" i="3"/>
  <c r="J391" i="3"/>
  <c r="H391" i="3"/>
  <c r="H387" i="3"/>
  <c r="H388" i="3" s="1"/>
  <c r="J370" i="3"/>
  <c r="H370" i="3"/>
  <c r="P28" i="4" s="1"/>
  <c r="H366" i="3"/>
  <c r="H365" i="3"/>
  <c r="H362" i="3"/>
  <c r="H363" i="3" s="1"/>
  <c r="R28" i="4" s="1"/>
  <c r="H357" i="3"/>
  <c r="J340" i="3"/>
  <c r="H340" i="3"/>
  <c r="P22" i="4" s="1"/>
  <c r="P24" i="4" s="1"/>
  <c r="H336" i="3"/>
  <c r="H335" i="3"/>
  <c r="H334" i="3"/>
  <c r="H331" i="3"/>
  <c r="H332" i="3" s="1"/>
  <c r="R22" i="4" s="1"/>
  <c r="R24" i="4" s="1"/>
  <c r="H327" i="3"/>
  <c r="H326" i="3"/>
  <c r="H325" i="3"/>
  <c r="J307" i="3"/>
  <c r="H307" i="3"/>
  <c r="H303" i="3"/>
  <c r="H304" i="3" s="1"/>
  <c r="H300" i="3"/>
  <c r="H301" i="3" s="1"/>
  <c r="J282" i="3"/>
  <c r="H282" i="3"/>
  <c r="H278" i="3"/>
  <c r="H277" i="3"/>
  <c r="H274" i="3"/>
  <c r="H275" i="3" s="1"/>
  <c r="J256" i="3"/>
  <c r="H256" i="3"/>
  <c r="H252" i="3"/>
  <c r="H253" i="3" s="1"/>
  <c r="H249" i="3"/>
  <c r="H250" i="3" s="1"/>
  <c r="H246" i="3"/>
  <c r="H245" i="3"/>
  <c r="H244" i="3"/>
  <c r="J227" i="3"/>
  <c r="H227" i="3"/>
  <c r="H223" i="3"/>
  <c r="H222" i="3"/>
  <c r="H219" i="3"/>
  <c r="H218" i="3"/>
  <c r="J216" i="3"/>
  <c r="H216" i="3"/>
  <c r="J199" i="3"/>
  <c r="H199" i="3"/>
  <c r="H195" i="3"/>
  <c r="H196" i="3" s="1"/>
  <c r="H194" i="3"/>
  <c r="H192" i="3"/>
  <c r="H191" i="3"/>
  <c r="J174" i="3"/>
  <c r="H174" i="3"/>
  <c r="H171" i="3"/>
  <c r="H170" i="3"/>
  <c r="H167" i="3"/>
  <c r="H168" i="3" s="1"/>
  <c r="J150" i="3"/>
  <c r="H150" i="3"/>
  <c r="H146" i="3"/>
  <c r="H147" i="3" s="1"/>
  <c r="H143" i="3"/>
  <c r="J126" i="3"/>
  <c r="H126" i="3"/>
  <c r="P16" i="4" s="1"/>
  <c r="H122" i="3"/>
  <c r="H123" i="3" s="1"/>
  <c r="Q16" i="4" s="1"/>
  <c r="H119" i="3"/>
  <c r="H118" i="3"/>
  <c r="H115" i="3"/>
  <c r="H114" i="3"/>
  <c r="H113" i="3"/>
  <c r="H112" i="3"/>
  <c r="J101" i="3"/>
  <c r="H101" i="3"/>
  <c r="H97" i="3"/>
  <c r="H96" i="3"/>
  <c r="H93" i="3"/>
  <c r="H92" i="3"/>
  <c r="H94" i="3" s="1"/>
  <c r="H89" i="3"/>
  <c r="H88" i="3"/>
  <c r="H87" i="3"/>
  <c r="H86" i="3"/>
  <c r="H85" i="3"/>
  <c r="H84" i="3"/>
  <c r="J73" i="3"/>
  <c r="H73" i="3"/>
  <c r="H69" i="3"/>
  <c r="H70" i="3" s="1"/>
  <c r="H66" i="3"/>
  <c r="H63" i="3"/>
  <c r="H62" i="3"/>
  <c r="H61" i="3"/>
  <c r="J50" i="3"/>
  <c r="H50" i="3"/>
  <c r="H46" i="3"/>
  <c r="H47" i="3" s="1"/>
  <c r="H43" i="3"/>
  <c r="H40" i="3"/>
  <c r="H39" i="3"/>
  <c r="H38" i="3"/>
  <c r="J27" i="3"/>
  <c r="H27" i="3"/>
  <c r="H23" i="3"/>
  <c r="H24" i="3" s="1"/>
  <c r="H20" i="3"/>
  <c r="H17" i="3"/>
  <c r="H16" i="3"/>
  <c r="H15" i="3"/>
  <c r="H3" i="3"/>
  <c r="F376" i="3" s="1"/>
  <c r="G3" i="3"/>
  <c r="F448" i="3" s="1"/>
  <c r="F3" i="3"/>
  <c r="F835" i="3" s="1"/>
  <c r="B3" i="3"/>
  <c r="I165" i="4"/>
  <c r="C159" i="4"/>
  <c r="AQ155" i="4"/>
  <c r="E155" i="4"/>
  <c r="AS153" i="4"/>
  <c r="AR153" i="4"/>
  <c r="T153" i="4"/>
  <c r="S153" i="4"/>
  <c r="R153" i="4"/>
  <c r="Q153" i="4"/>
  <c r="P153" i="4"/>
  <c r="G153" i="4"/>
  <c r="F153" i="4"/>
  <c r="AS151" i="4"/>
  <c r="AS152" i="4" s="1"/>
  <c r="G151" i="4"/>
  <c r="G152" i="4" s="1"/>
  <c r="AR145" i="4"/>
  <c r="G141" i="4"/>
  <c r="L140" i="4"/>
  <c r="K140" i="4"/>
  <c r="J140" i="4"/>
  <c r="H140" i="4"/>
  <c r="AR139" i="4"/>
  <c r="F138" i="4"/>
  <c r="AR137" i="4"/>
  <c r="AR136" i="4"/>
  <c r="M136" i="4"/>
  <c r="AR135" i="4"/>
  <c r="L128" i="4"/>
  <c r="K128" i="4"/>
  <c r="J128" i="4"/>
  <c r="H128" i="4"/>
  <c r="AR127" i="4"/>
  <c r="F126" i="4"/>
  <c r="AR125" i="4"/>
  <c r="AR124" i="4"/>
  <c r="M124" i="4"/>
  <c r="AR123" i="4"/>
  <c r="AS122" i="4"/>
  <c r="G122" i="4"/>
  <c r="G125" i="4" s="1"/>
  <c r="L119" i="4"/>
  <c r="K119" i="4"/>
  <c r="J119" i="4"/>
  <c r="H119" i="4"/>
  <c r="AR118" i="4"/>
  <c r="F117" i="4"/>
  <c r="AR116" i="4"/>
  <c r="AR115" i="4"/>
  <c r="AR114" i="4"/>
  <c r="AS113" i="4"/>
  <c r="G113" i="4"/>
  <c r="G116" i="4" s="1"/>
  <c r="N116" i="4" s="1"/>
  <c r="N110" i="4"/>
  <c r="N111" i="4" s="1"/>
  <c r="N108" i="4"/>
  <c r="N109" i="4" s="1"/>
  <c r="F106" i="4"/>
  <c r="N105" i="4"/>
  <c r="AH102" i="4"/>
  <c r="AG102" i="4"/>
  <c r="AH101" i="4"/>
  <c r="AG101" i="4"/>
  <c r="AH99" i="4"/>
  <c r="AG99" i="4"/>
  <c r="AH98" i="4"/>
  <c r="AG98" i="4"/>
  <c r="AH96" i="4"/>
  <c r="AG96" i="4"/>
  <c r="AH95" i="4"/>
  <c r="AG95" i="4"/>
  <c r="AO94" i="4"/>
  <c r="AQ94" i="4" s="1"/>
  <c r="I2167" i="3" s="1"/>
  <c r="I2174" i="3" s="1"/>
  <c r="AH94" i="4"/>
  <c r="AG94" i="4"/>
  <c r="AH93" i="4"/>
  <c r="AG93" i="4"/>
  <c r="AH92" i="4"/>
  <c r="AG92" i="4"/>
  <c r="AH90" i="4"/>
  <c r="AG90" i="4"/>
  <c r="AH89" i="4"/>
  <c r="AG89" i="4"/>
  <c r="I2131" i="3"/>
  <c r="I2149" i="3" s="1"/>
  <c r="I2072" i="3"/>
  <c r="I2045" i="3"/>
  <c r="I2049" i="3" s="1"/>
  <c r="I2018" i="3"/>
  <c r="I2022" i="3" s="1"/>
  <c r="I1991" i="3"/>
  <c r="J1998" i="3" s="1"/>
  <c r="J1999" i="3" s="1"/>
  <c r="I1960" i="3"/>
  <c r="J1965" i="3" s="1"/>
  <c r="I1931" i="3"/>
  <c r="J1936" i="3" s="1"/>
  <c r="AO88" i="4"/>
  <c r="AQ88" i="4" s="1"/>
  <c r="I1898" i="3" s="1"/>
  <c r="I1905" i="3" s="1"/>
  <c r="AH88" i="4"/>
  <c r="AG88" i="4"/>
  <c r="AH87" i="4"/>
  <c r="AG87" i="4"/>
  <c r="AH86" i="4"/>
  <c r="AG86" i="4"/>
  <c r="AH84" i="4"/>
  <c r="AG84" i="4"/>
  <c r="AH83" i="4"/>
  <c r="AG83" i="4"/>
  <c r="I1870" i="3"/>
  <c r="J1874" i="3" s="1"/>
  <c r="J1875" i="3" s="1"/>
  <c r="I1841" i="3"/>
  <c r="I1853" i="3" s="1"/>
  <c r="AO82" i="4"/>
  <c r="AQ82" i="4" s="1"/>
  <c r="I1816" i="3" s="1"/>
  <c r="I1820" i="3" s="1"/>
  <c r="K82" i="4" s="1"/>
  <c r="AH82" i="4"/>
  <c r="AG82" i="4"/>
  <c r="AH81" i="4"/>
  <c r="AG81" i="4"/>
  <c r="AH80" i="4"/>
  <c r="AG80" i="4"/>
  <c r="AH78" i="4"/>
  <c r="AG78" i="4"/>
  <c r="AH77" i="4"/>
  <c r="AG77" i="4"/>
  <c r="I1789" i="3"/>
  <c r="I1762" i="3"/>
  <c r="I1733" i="3"/>
  <c r="I1739" i="3" s="1"/>
  <c r="I1702" i="3"/>
  <c r="J1715" i="3" s="1"/>
  <c r="J1716" i="3" s="1"/>
  <c r="I1670" i="3"/>
  <c r="I1675" i="3" s="1"/>
  <c r="I1642" i="3"/>
  <c r="I1647" i="3" s="1"/>
  <c r="I1614" i="3"/>
  <c r="I1625" i="3" s="1"/>
  <c r="I1586" i="3"/>
  <c r="I1591" i="3" s="1"/>
  <c r="I1557" i="3"/>
  <c r="I1528" i="3"/>
  <c r="J1533" i="3" s="1"/>
  <c r="I1498" i="3"/>
  <c r="AO76" i="4"/>
  <c r="AQ76" i="4" s="1"/>
  <c r="I1469" i="3" s="1"/>
  <c r="J1473" i="3" s="1"/>
  <c r="AH76" i="4"/>
  <c r="AG76" i="4"/>
  <c r="AH75" i="4"/>
  <c r="AG75" i="4"/>
  <c r="AH74" i="4"/>
  <c r="AG74" i="4"/>
  <c r="AH72" i="4"/>
  <c r="AG72" i="4"/>
  <c r="AH71" i="4"/>
  <c r="AG71" i="4"/>
  <c r="I1443" i="3"/>
  <c r="J1452" i="3" s="1"/>
  <c r="J1453" i="3" s="1"/>
  <c r="I1412" i="3"/>
  <c r="I1426" i="3" s="1"/>
  <c r="I1383" i="3"/>
  <c r="I1362" i="3"/>
  <c r="I1366" i="3" s="1"/>
  <c r="I1330" i="3"/>
  <c r="J1335" i="3" s="1"/>
  <c r="I1294" i="3"/>
  <c r="AO70" i="4"/>
  <c r="AQ70" i="4" s="1"/>
  <c r="I1265" i="3" s="1"/>
  <c r="I1269" i="3" s="1"/>
  <c r="AH70" i="4"/>
  <c r="AG70" i="4"/>
  <c r="AH69" i="4"/>
  <c r="AG69" i="4"/>
  <c r="AH68" i="4"/>
  <c r="AG68" i="4"/>
  <c r="AH66" i="4"/>
  <c r="AG66" i="4"/>
  <c r="AH65" i="4"/>
  <c r="AG65" i="4"/>
  <c r="I1233" i="3"/>
  <c r="I1237" i="3" s="1"/>
  <c r="I1199" i="3"/>
  <c r="J1208" i="3" s="1"/>
  <c r="I1165" i="3"/>
  <c r="I1175" i="3" s="1"/>
  <c r="AO64" i="4"/>
  <c r="AQ64" i="4" s="1"/>
  <c r="I1138" i="3" s="1"/>
  <c r="I1148" i="3" s="1"/>
  <c r="AH64" i="4"/>
  <c r="AG64" i="4"/>
  <c r="AH63" i="4"/>
  <c r="AG63" i="4"/>
  <c r="AH62" i="4"/>
  <c r="AG62" i="4"/>
  <c r="AH60" i="4"/>
  <c r="AG60" i="4"/>
  <c r="AH59" i="4"/>
  <c r="AG59" i="4"/>
  <c r="I1101" i="3"/>
  <c r="I1113" i="3" s="1"/>
  <c r="AO58" i="4"/>
  <c r="AQ58" i="4" s="1"/>
  <c r="I1074" i="3" s="1"/>
  <c r="I1081" i="3" s="1"/>
  <c r="K58" i="4" s="1"/>
  <c r="AH58" i="4"/>
  <c r="AG58" i="4"/>
  <c r="AH57" i="4"/>
  <c r="AG57" i="4"/>
  <c r="AH56" i="4"/>
  <c r="AG56" i="4"/>
  <c r="AH54" i="4"/>
  <c r="AG54" i="4"/>
  <c r="AH53" i="4"/>
  <c r="AG53" i="4"/>
  <c r="I1046" i="3"/>
  <c r="I1057" i="3" s="1"/>
  <c r="I1004" i="3"/>
  <c r="J1019" i="3" s="1"/>
  <c r="AO52" i="4"/>
  <c r="AQ52" i="4" s="1"/>
  <c r="I975" i="3" s="1"/>
  <c r="AH52" i="4"/>
  <c r="AG52" i="4"/>
  <c r="AH51" i="4"/>
  <c r="AG51" i="4"/>
  <c r="AH50" i="4"/>
  <c r="AG50" i="4"/>
  <c r="AH48" i="4"/>
  <c r="AG48" i="4"/>
  <c r="AH47" i="4"/>
  <c r="AG47" i="4"/>
  <c r="I950" i="3"/>
  <c r="I954" i="3" s="1"/>
  <c r="I919" i="3"/>
  <c r="I882" i="3"/>
  <c r="I897" i="3" s="1"/>
  <c r="I844" i="3"/>
  <c r="I855" i="3" s="1"/>
  <c r="AO46" i="4"/>
  <c r="AQ46" i="4" s="1"/>
  <c r="I814" i="3" s="1"/>
  <c r="AH46" i="4"/>
  <c r="AG46" i="4"/>
  <c r="AH45" i="4"/>
  <c r="AG45" i="4"/>
  <c r="AH44" i="4"/>
  <c r="AG44" i="4"/>
  <c r="AH42" i="4"/>
  <c r="AG42" i="4"/>
  <c r="AH41" i="4"/>
  <c r="AG41" i="4"/>
  <c r="I785" i="3"/>
  <c r="I794" i="3" s="1"/>
  <c r="I752" i="3"/>
  <c r="I723" i="3"/>
  <c r="I694" i="3"/>
  <c r="J701" i="3" s="1"/>
  <c r="J702" i="3" s="1"/>
  <c r="AO40" i="4"/>
  <c r="AQ40" i="4" s="1"/>
  <c r="I665" i="3" s="1"/>
  <c r="AH40" i="4"/>
  <c r="AG40" i="4"/>
  <c r="AH39" i="4"/>
  <c r="AG39" i="4"/>
  <c r="AH38" i="4"/>
  <c r="AG38" i="4"/>
  <c r="AH36" i="4"/>
  <c r="AG36" i="4"/>
  <c r="AH35" i="4"/>
  <c r="AG35" i="4"/>
  <c r="I636" i="3"/>
  <c r="J641" i="3" s="1"/>
  <c r="I604" i="3"/>
  <c r="I609" i="3" s="1"/>
  <c r="AO34" i="4"/>
  <c r="AQ34" i="4" s="1"/>
  <c r="I577" i="3" s="1"/>
  <c r="I587" i="3" s="1"/>
  <c r="AH34" i="4"/>
  <c r="AG34" i="4"/>
  <c r="AH33" i="4"/>
  <c r="AG33" i="4"/>
  <c r="AH32" i="4"/>
  <c r="AG32" i="4"/>
  <c r="AH30" i="4"/>
  <c r="AG30" i="4"/>
  <c r="T30" i="4"/>
  <c r="S30" i="4"/>
  <c r="R30" i="4"/>
  <c r="Q30" i="4"/>
  <c r="P30" i="4"/>
  <c r="AH29" i="4"/>
  <c r="AG29" i="4"/>
  <c r="I556" i="3"/>
  <c r="I560" i="3" s="1"/>
  <c r="I520" i="3"/>
  <c r="I490" i="3"/>
  <c r="I502" i="3" s="1"/>
  <c r="I457" i="3"/>
  <c r="I425" i="3"/>
  <c r="I404" i="3"/>
  <c r="I408" i="3" s="1"/>
  <c r="I383" i="3"/>
  <c r="I387" i="3" s="1"/>
  <c r="AO28" i="4"/>
  <c r="AQ28" i="4" s="1"/>
  <c r="I353" i="3" s="1"/>
  <c r="AH28" i="4"/>
  <c r="AG28" i="4"/>
  <c r="AH27" i="4"/>
  <c r="AG27" i="4"/>
  <c r="AH26" i="4"/>
  <c r="AG26" i="4"/>
  <c r="AH24" i="4"/>
  <c r="AG24" i="4"/>
  <c r="AH23" i="4"/>
  <c r="AG23" i="4"/>
  <c r="AO22" i="4"/>
  <c r="AQ22" i="4" s="1"/>
  <c r="I321" i="3" s="1"/>
  <c r="AH22" i="4"/>
  <c r="AG22" i="4"/>
  <c r="AH21" i="4"/>
  <c r="AG21" i="4"/>
  <c r="AH20" i="4"/>
  <c r="AG20" i="4"/>
  <c r="AH18" i="4"/>
  <c r="AG18" i="4"/>
  <c r="AH17" i="4"/>
  <c r="AG17" i="4"/>
  <c r="I296" i="3"/>
  <c r="I270" i="3"/>
  <c r="I277" i="3" s="1"/>
  <c r="I240" i="3"/>
  <c r="I246" i="3" s="1"/>
  <c r="I212" i="3"/>
  <c r="I187" i="3"/>
  <c r="I195" i="3" s="1"/>
  <c r="I163" i="3"/>
  <c r="J167" i="3" s="1"/>
  <c r="J168" i="3" s="1"/>
  <c r="I139" i="3"/>
  <c r="AO16" i="4"/>
  <c r="AQ16" i="4" s="1"/>
  <c r="I108" i="3" s="1"/>
  <c r="I118" i="3" s="1"/>
  <c r="K16" i="4" s="1"/>
  <c r="AH16" i="4"/>
  <c r="AG16" i="4"/>
  <c r="AH15" i="4"/>
  <c r="AG15" i="4"/>
  <c r="AH14" i="4"/>
  <c r="AG14" i="4"/>
  <c r="N12" i="4"/>
  <c r="G12" i="4"/>
  <c r="J7" i="2"/>
  <c r="AJ4" i="4"/>
  <c r="AI4" i="4"/>
  <c r="AH4" i="4"/>
  <c r="AG4" i="4"/>
  <c r="B2" i="4"/>
  <c r="O1" i="4" s="1"/>
  <c r="DN1" i="4"/>
  <c r="DP1" i="4" s="1"/>
  <c r="DG1" i="4"/>
  <c r="DF1" i="4"/>
  <c r="CS1" i="4"/>
  <c r="CL1" i="4"/>
  <c r="CK1" i="4"/>
  <c r="CE1" i="4"/>
  <c r="DQ1" i="4" s="1"/>
  <c r="F1" i="4"/>
  <c r="H224" i="3" l="1"/>
  <c r="H1121" i="3"/>
  <c r="H1592" i="3"/>
  <c r="H825" i="3"/>
  <c r="S46" i="4" s="1"/>
  <c r="J2259" i="3"/>
  <c r="J2260" i="3" s="1"/>
  <c r="H856" i="3"/>
  <c r="J673" i="3"/>
  <c r="J674" i="3" s="1"/>
  <c r="J2288" i="3"/>
  <c r="H1021" i="3"/>
  <c r="G1035" i="3" s="1"/>
  <c r="H1564" i="3"/>
  <c r="J2316" i="3"/>
  <c r="J2317" i="3" s="1"/>
  <c r="H1620" i="3"/>
  <c r="I2197" i="3"/>
  <c r="I2207" i="3" s="1"/>
  <c r="I2226" i="3"/>
  <c r="I2234" i="3" s="1"/>
  <c r="R54" i="4"/>
  <c r="Q66" i="4"/>
  <c r="R84" i="4"/>
  <c r="P66" i="4"/>
  <c r="S102" i="4"/>
  <c r="J1907" i="3"/>
  <c r="R48" i="4"/>
  <c r="I1119" i="3"/>
  <c r="F374" i="3"/>
  <c r="J1738" i="3"/>
  <c r="I2316" i="3"/>
  <c r="J1591" i="3"/>
  <c r="I1276" i="3"/>
  <c r="I2256" i="3"/>
  <c r="I676" i="3"/>
  <c r="I2055" i="3"/>
  <c r="I1241" i="3"/>
  <c r="I1473" i="3"/>
  <c r="I581" i="3"/>
  <c r="J1013" i="3"/>
  <c r="J1674" i="3"/>
  <c r="J1706" i="3"/>
  <c r="J1911" i="3"/>
  <c r="I2259" i="3"/>
  <c r="AS124" i="4"/>
  <c r="F511" i="3"/>
  <c r="J1078" i="3"/>
  <c r="J1079" i="3" s="1"/>
  <c r="J1418" i="3"/>
  <c r="I1474" i="3"/>
  <c r="J1508" i="3"/>
  <c r="J1509" i="3" s="1"/>
  <c r="I1679" i="3"/>
  <c r="I1874" i="3"/>
  <c r="I2052" i="3"/>
  <c r="J2083" i="3"/>
  <c r="J2084" i="3" s="1"/>
  <c r="J432" i="3"/>
  <c r="J1029" i="3"/>
  <c r="I1145" i="3"/>
  <c r="K64" i="4" s="1"/>
  <c r="I1419" i="3"/>
  <c r="F260" i="3"/>
  <c r="J612" i="3"/>
  <c r="J1653" i="3"/>
  <c r="J1654" i="3" s="1"/>
  <c r="J2055" i="3"/>
  <c r="J2056" i="3" s="1"/>
  <c r="Q60" i="4"/>
  <c r="I731" i="3"/>
  <c r="I727" i="3"/>
  <c r="I735" i="3"/>
  <c r="I728" i="3"/>
  <c r="I734" i="3"/>
  <c r="J727" i="3"/>
  <c r="I932" i="3"/>
  <c r="I926" i="3"/>
  <c r="I923" i="3"/>
  <c r="I929" i="3"/>
  <c r="I928" i="3"/>
  <c r="J924" i="3"/>
  <c r="J932" i="3"/>
  <c r="J933" i="3" s="1"/>
  <c r="I924" i="3"/>
  <c r="I925" i="3"/>
  <c r="I468" i="3"/>
  <c r="I461" i="3"/>
  <c r="I472" i="3"/>
  <c r="J463" i="3"/>
  <c r="I146" i="3"/>
  <c r="I143" i="3"/>
  <c r="J146" i="3"/>
  <c r="J147" i="3" s="1"/>
  <c r="I219" i="3"/>
  <c r="I222" i="3"/>
  <c r="I218" i="3"/>
  <c r="I223" i="3"/>
  <c r="J759" i="3"/>
  <c r="J763" i="3"/>
  <c r="J764" i="3" s="1"/>
  <c r="I766" i="3"/>
  <c r="I763" i="3"/>
  <c r="J300" i="3"/>
  <c r="J301" i="3" s="1"/>
  <c r="I300" i="3"/>
  <c r="I303" i="3"/>
  <c r="I534" i="3"/>
  <c r="I528" i="3"/>
  <c r="I524" i="3"/>
  <c r="I538" i="3"/>
  <c r="I530" i="3"/>
  <c r="J526" i="3"/>
  <c r="I535" i="3"/>
  <c r="I822" i="3"/>
  <c r="I819" i="3"/>
  <c r="J824" i="3"/>
  <c r="I824" i="3"/>
  <c r="I821" i="3"/>
  <c r="I818" i="3"/>
  <c r="J827" i="3"/>
  <c r="J828" i="3" s="1"/>
  <c r="I823" i="3"/>
  <c r="I820" i="3"/>
  <c r="I334" i="3"/>
  <c r="I326" i="3"/>
  <c r="I331" i="3"/>
  <c r="I328" i="3"/>
  <c r="I366" i="3"/>
  <c r="I362" i="3"/>
  <c r="I357" i="3"/>
  <c r="J430" i="3"/>
  <c r="I436" i="3"/>
  <c r="I1116" i="3"/>
  <c r="I1120" i="3"/>
  <c r="I1107" i="3"/>
  <c r="J1117" i="3"/>
  <c r="I1112" i="3"/>
  <c r="J1119" i="3"/>
  <c r="I1117" i="3"/>
  <c r="I1105" i="3"/>
  <c r="I2100" i="3"/>
  <c r="J2104" i="3" s="1"/>
  <c r="J191" i="3"/>
  <c r="J192" i="3" s="1"/>
  <c r="J357" i="3"/>
  <c r="I526" i="3"/>
  <c r="I705" i="3"/>
  <c r="I886" i="3"/>
  <c r="J1050" i="3"/>
  <c r="J1105" i="3"/>
  <c r="I1118" i="3"/>
  <c r="I2028" i="3"/>
  <c r="I1619" i="3"/>
  <c r="I1622" i="3"/>
  <c r="I1618" i="3"/>
  <c r="J1650" i="3"/>
  <c r="J1651" i="3" s="1"/>
  <c r="I1650" i="3"/>
  <c r="I1646" i="3"/>
  <c r="I1653" i="3"/>
  <c r="I1682" i="3"/>
  <c r="I1678" i="3"/>
  <c r="I1685" i="3"/>
  <c r="I1676" i="3"/>
  <c r="I2077" i="3"/>
  <c r="I2076" i="3"/>
  <c r="I2083" i="3"/>
  <c r="I2080" i="3"/>
  <c r="J325" i="3"/>
  <c r="I359" i="3"/>
  <c r="J465" i="3"/>
  <c r="J527" i="3"/>
  <c r="I615" i="3"/>
  <c r="J734" i="3"/>
  <c r="J757" i="3"/>
  <c r="J791" i="3"/>
  <c r="J823" i="3"/>
  <c r="I851" i="3"/>
  <c r="J887" i="3"/>
  <c r="J891" i="3"/>
  <c r="J928" i="3"/>
  <c r="J1619" i="3"/>
  <c r="J1678" i="3"/>
  <c r="I249" i="3"/>
  <c r="I244" i="3"/>
  <c r="J246" i="3"/>
  <c r="I252" i="3"/>
  <c r="I863" i="3"/>
  <c r="I858" i="3"/>
  <c r="J853" i="3"/>
  <c r="I860" i="3"/>
  <c r="J855" i="3"/>
  <c r="I853" i="3"/>
  <c r="I849" i="3"/>
  <c r="I859" i="3"/>
  <c r="J848" i="3"/>
  <c r="I980" i="3"/>
  <c r="I987" i="3"/>
  <c r="J981" i="3"/>
  <c r="I1204" i="3"/>
  <c r="J1212" i="3"/>
  <c r="J1213" i="3" s="1"/>
  <c r="J1206" i="3"/>
  <c r="J735" i="3"/>
  <c r="J1205" i="3"/>
  <c r="J1301" i="3"/>
  <c r="I673" i="3"/>
  <c r="K40" i="4" s="1"/>
  <c r="I677" i="3"/>
  <c r="I670" i="3"/>
  <c r="I669" i="3"/>
  <c r="I1998" i="3"/>
  <c r="J2001" i="3"/>
  <c r="J2002" i="3" s="1"/>
  <c r="I2001" i="3"/>
  <c r="G115" i="4"/>
  <c r="N115" i="4" s="1"/>
  <c r="G114" i="4"/>
  <c r="N114" i="4" s="1"/>
  <c r="N113" i="4"/>
  <c r="J218" i="3"/>
  <c r="I274" i="3"/>
  <c r="I336" i="3"/>
  <c r="I435" i="3"/>
  <c r="J524" i="3"/>
  <c r="J532" i="3" s="1"/>
  <c r="J669" i="3"/>
  <c r="J859" i="3"/>
  <c r="I957" i="3"/>
  <c r="J1108" i="3"/>
  <c r="J1310" i="3"/>
  <c r="J1336" i="3"/>
  <c r="I2025" i="3"/>
  <c r="I901" i="3"/>
  <c r="J886" i="3"/>
  <c r="I1306" i="3"/>
  <c r="J1309" i="3"/>
  <c r="J1311" i="3" s="1"/>
  <c r="J1303" i="3"/>
  <c r="I1298" i="3"/>
  <c r="I1302" i="3"/>
  <c r="I1310" i="3"/>
  <c r="I1304" i="3"/>
  <c r="J1503" i="3"/>
  <c r="I1508" i="3"/>
  <c r="I1504" i="3"/>
  <c r="I1511" i="3"/>
  <c r="I1712" i="3"/>
  <c r="I1707" i="3"/>
  <c r="I1709" i="3"/>
  <c r="I1706" i="3"/>
  <c r="I1715" i="3"/>
  <c r="I1708" i="3"/>
  <c r="I1766" i="3"/>
  <c r="J1772" i="3"/>
  <c r="J1773" i="3" s="1"/>
  <c r="J219" i="3"/>
  <c r="J327" i="3"/>
  <c r="J436" i="3"/>
  <c r="J530" i="3"/>
  <c r="J760" i="3"/>
  <c r="J820" i="3"/>
  <c r="I827" i="3"/>
  <c r="K46" i="4" s="1"/>
  <c r="J849" i="3"/>
  <c r="J860" i="3"/>
  <c r="I1206" i="3"/>
  <c r="J1449" i="3"/>
  <c r="I1014" i="3"/>
  <c r="J1023" i="3"/>
  <c r="J1017" i="3"/>
  <c r="I1012" i="3"/>
  <c r="I1024" i="3"/>
  <c r="I1448" i="3"/>
  <c r="I1452" i="3"/>
  <c r="I1449" i="3"/>
  <c r="I1563" i="3"/>
  <c r="I1562" i="3"/>
  <c r="I1561" i="3"/>
  <c r="J461" i="3"/>
  <c r="I698" i="3"/>
  <c r="I865" i="3"/>
  <c r="J929" i="3"/>
  <c r="I1447" i="3"/>
  <c r="J790" i="3"/>
  <c r="J797" i="3"/>
  <c r="J798" i="3" s="1"/>
  <c r="I790" i="3"/>
  <c r="I167" i="3"/>
  <c r="J170" i="3"/>
  <c r="J171" i="3" s="1"/>
  <c r="I176" i="3" s="1"/>
  <c r="I170" i="3"/>
  <c r="J1273" i="3"/>
  <c r="J1274" i="3" s="1"/>
  <c r="I1273" i="3"/>
  <c r="K70" i="4" s="1"/>
  <c r="I2202" i="3"/>
  <c r="I2205" i="3"/>
  <c r="J245" i="3"/>
  <c r="J277" i="3"/>
  <c r="I429" i="3"/>
  <c r="J531" i="3"/>
  <c r="I704" i="3"/>
  <c r="J728" i="3"/>
  <c r="J821" i="3"/>
  <c r="J854" i="3"/>
  <c r="I890" i="3"/>
  <c r="I894" i="3"/>
  <c r="J1012" i="3"/>
  <c r="I1017" i="3"/>
  <c r="I1111" i="3"/>
  <c r="J1174" i="3"/>
  <c r="I1215" i="3"/>
  <c r="I1270" i="3"/>
  <c r="J1304" i="3"/>
  <c r="I1503" i="3"/>
  <c r="J1709" i="3"/>
  <c r="I1995" i="3"/>
  <c r="J1239" i="3"/>
  <c r="I1244" i="3"/>
  <c r="E3" i="3"/>
  <c r="J252" i="3"/>
  <c r="J253" i="3" s="1"/>
  <c r="J336" i="3"/>
  <c r="J429" i="3"/>
  <c r="J433" i="3" s="1"/>
  <c r="J445" i="3" s="1"/>
  <c r="F447" i="3"/>
  <c r="J464" i="3"/>
  <c r="J676" i="3"/>
  <c r="J705" i="3"/>
  <c r="J756" i="3"/>
  <c r="J852" i="3"/>
  <c r="J865" i="3"/>
  <c r="J897" i="3"/>
  <c r="J1020" i="3"/>
  <c r="J1028" i="3"/>
  <c r="J1051" i="3"/>
  <c r="J1111" i="3"/>
  <c r="J1237" i="3"/>
  <c r="I1247" i="3"/>
  <c r="J1270" i="3"/>
  <c r="J1300" i="3"/>
  <c r="I1418" i="3"/>
  <c r="I1425" i="3"/>
  <c r="J1448" i="3"/>
  <c r="J1474" i="3"/>
  <c r="J1594" i="3"/>
  <c r="J1595" i="3" s="1"/>
  <c r="J1679" i="3"/>
  <c r="I1737" i="3"/>
  <c r="I1846" i="3"/>
  <c r="J2150" i="3"/>
  <c r="I2172" i="3"/>
  <c r="J326" i="3"/>
  <c r="J528" i="3"/>
  <c r="J534" i="3"/>
  <c r="J758" i="3"/>
  <c r="J888" i="3"/>
  <c r="J892" i="3"/>
  <c r="J898" i="3"/>
  <c r="J926" i="3"/>
  <c r="J979" i="3"/>
  <c r="J987" i="3"/>
  <c r="J988" i="3" s="1"/>
  <c r="J1081" i="3"/>
  <c r="J1082" i="3" s="1"/>
  <c r="J1112" i="3"/>
  <c r="J1241" i="3"/>
  <c r="J1302" i="3"/>
  <c r="J1306" i="3"/>
  <c r="J1475" i="3"/>
  <c r="I1481" i="3"/>
  <c r="J1534" i="3"/>
  <c r="J1676" i="3"/>
  <c r="J1739" i="3"/>
  <c r="I1845" i="3"/>
  <c r="I1877" i="3"/>
  <c r="J2049" i="3"/>
  <c r="J2050" i="3" s="1"/>
  <c r="J2147" i="3"/>
  <c r="I2173" i="3"/>
  <c r="J2207" i="3"/>
  <c r="J119" i="3"/>
  <c r="J249" i="3"/>
  <c r="J250" i="3" s="1"/>
  <c r="J439" i="3"/>
  <c r="J440" i="3" s="1"/>
  <c r="J462" i="3"/>
  <c r="J525" i="3"/>
  <c r="J609" i="3"/>
  <c r="J766" i="3"/>
  <c r="J819" i="3"/>
  <c r="J822" i="3"/>
  <c r="J863" i="3"/>
  <c r="J889" i="3"/>
  <c r="J893" i="3"/>
  <c r="J980" i="3"/>
  <c r="J1107" i="3"/>
  <c r="J1120" i="3"/>
  <c r="J1170" i="3"/>
  <c r="J1178" i="3"/>
  <c r="J1179" i="3" s="1"/>
  <c r="J1207" i="3"/>
  <c r="J1215" i="3"/>
  <c r="J1216" i="3" s="1"/>
  <c r="J1338" i="3"/>
  <c r="I1416" i="3"/>
  <c r="J1422" i="3"/>
  <c r="J1423" i="3" s="1"/>
  <c r="I1478" i="3"/>
  <c r="K76" i="4" s="1"/>
  <c r="I1475" i="3"/>
  <c r="J1707" i="3"/>
  <c r="I1880" i="3"/>
  <c r="J2138" i="3"/>
  <c r="I2147" i="3"/>
  <c r="I2177" i="3"/>
  <c r="K94" i="4" s="1"/>
  <c r="J2174" i="3"/>
  <c r="J2208" i="3"/>
  <c r="J2233" i="3"/>
  <c r="I1738" i="3"/>
  <c r="I1742" i="3"/>
  <c r="I1911" i="3"/>
  <c r="I1903" i="3"/>
  <c r="J223" i="3"/>
  <c r="J365" i="3"/>
  <c r="J529" i="3"/>
  <c r="J642" i="3"/>
  <c r="J704" i="3"/>
  <c r="J706" i="3" s="1"/>
  <c r="J767" i="3"/>
  <c r="J851" i="3"/>
  <c r="J894" i="3"/>
  <c r="J927" i="3"/>
  <c r="J1015" i="3"/>
  <c r="J1118" i="3"/>
  <c r="J1171" i="3"/>
  <c r="I1239" i="3"/>
  <c r="J1276" i="3"/>
  <c r="J1277" i="3" s="1"/>
  <c r="J1417" i="3"/>
  <c r="J1447" i="3"/>
  <c r="J1563" i="3"/>
  <c r="J1625" i="3"/>
  <c r="J1626" i="3" s="1"/>
  <c r="J1677" i="3"/>
  <c r="I1745" i="3"/>
  <c r="J1742" i="3"/>
  <c r="J1743" i="3" s="1"/>
  <c r="I1847" i="3"/>
  <c r="I1910" i="3"/>
  <c r="K88" i="4" s="1"/>
  <c r="J2077" i="3"/>
  <c r="J2202" i="3"/>
  <c r="J2209" i="3"/>
  <c r="J1173" i="3"/>
  <c r="J1209" i="3"/>
  <c r="J1269" i="3"/>
  <c r="J1298" i="3"/>
  <c r="J1337" i="3"/>
  <c r="J1478" i="3"/>
  <c r="J1479" i="3" s="1"/>
  <c r="J1505" i="3"/>
  <c r="J1708" i="3"/>
  <c r="J1824" i="3"/>
  <c r="J1846" i="3"/>
  <c r="J1939" i="3"/>
  <c r="J2173" i="3"/>
  <c r="J1845" i="3"/>
  <c r="J1906" i="3"/>
  <c r="J2172" i="3"/>
  <c r="J2180" i="3"/>
  <c r="J2181" i="3" s="1"/>
  <c r="J2205" i="3"/>
  <c r="I1569" i="3"/>
  <c r="J1646" i="3"/>
  <c r="I1674" i="3"/>
  <c r="I1677" i="3"/>
  <c r="J1745" i="3"/>
  <c r="J1746" i="3" s="1"/>
  <c r="J1850" i="3"/>
  <c r="J1851" i="3" s="1"/>
  <c r="J1905" i="3"/>
  <c r="I2171" i="3"/>
  <c r="H6" i="3"/>
  <c r="J202" i="2"/>
  <c r="J172" i="2"/>
  <c r="J14" i="2"/>
  <c r="G963" i="3"/>
  <c r="H1710" i="3"/>
  <c r="H98" i="3"/>
  <c r="H116" i="3"/>
  <c r="J331" i="3"/>
  <c r="J332" i="3" s="1"/>
  <c r="H367" i="3"/>
  <c r="Q28" i="4" s="1"/>
  <c r="H466" i="3"/>
  <c r="H792" i="3"/>
  <c r="J1084" i="3"/>
  <c r="J1085" i="3" s="1"/>
  <c r="J1313" i="3"/>
  <c r="J1314" i="3" s="1"/>
  <c r="H1340" i="3"/>
  <c r="H1351" i="3" s="1"/>
  <c r="J1388" i="3"/>
  <c r="H1654" i="3"/>
  <c r="H2115" i="3"/>
  <c r="J2177" i="3"/>
  <c r="J2178" i="3" s="1"/>
  <c r="J143" i="3"/>
  <c r="J195" i="3"/>
  <c r="H337" i="3"/>
  <c r="Q22" i="4" s="1"/>
  <c r="Q24" i="4" s="1"/>
  <c r="H470" i="3"/>
  <c r="H866" i="3"/>
  <c r="J957" i="3"/>
  <c r="J958" i="3" s="1"/>
  <c r="H1114" i="3"/>
  <c r="H1307" i="3"/>
  <c r="H1319" i="3" s="1"/>
  <c r="J1561" i="3"/>
  <c r="J1618" i="3"/>
  <c r="J1622" i="3"/>
  <c r="J1623" i="3" s="1"/>
  <c r="J1737" i="3"/>
  <c r="J1853" i="3"/>
  <c r="J1854" i="3" s="1"/>
  <c r="J1877" i="3"/>
  <c r="J1878" i="3" s="1"/>
  <c r="H1937" i="3"/>
  <c r="J2052" i="3"/>
  <c r="J2053" i="3" s="1"/>
  <c r="J2080" i="3"/>
  <c r="J2081" i="3" s="1"/>
  <c r="J2256" i="3"/>
  <c r="J2257" i="3" s="1"/>
  <c r="J2265" i="3" s="1"/>
  <c r="H2285" i="3"/>
  <c r="G2294" i="3" s="1"/>
  <c r="H90" i="3"/>
  <c r="H103" i="3" s="1"/>
  <c r="H144" i="3"/>
  <c r="G152" i="3" s="1"/>
  <c r="H982" i="3"/>
  <c r="S52" i="4" s="1"/>
  <c r="H1030" i="3"/>
  <c r="H1242" i="3"/>
  <c r="G1254" i="3" s="1"/>
  <c r="G201" i="3"/>
  <c r="J222" i="3"/>
  <c r="J303" i="3"/>
  <c r="J304" i="3" s="1"/>
  <c r="H613" i="3"/>
  <c r="J645" i="3"/>
  <c r="J646" i="3" s="1"/>
  <c r="J677" i="3"/>
  <c r="J850" i="3"/>
  <c r="H899" i="3"/>
  <c r="J1027" i="3"/>
  <c r="J1248" i="3"/>
  <c r="J1566" i="3"/>
  <c r="J1567" i="3" s="1"/>
  <c r="J1796" i="3"/>
  <c r="J1797" i="3" s="1"/>
  <c r="J1914" i="3"/>
  <c r="J1915" i="3" s="1"/>
  <c r="H2142" i="3"/>
  <c r="H2181" i="3"/>
  <c r="Q94" i="4" s="1"/>
  <c r="Q96" i="4" s="1"/>
  <c r="H2236" i="3"/>
  <c r="H120" i="3"/>
  <c r="R16" i="4" s="1"/>
  <c r="H279" i="3"/>
  <c r="G284" i="3" s="1"/>
  <c r="J362" i="3"/>
  <c r="J363" i="3" s="1"/>
  <c r="H437" i="3"/>
  <c r="H1179" i="3"/>
  <c r="J1537" i="3"/>
  <c r="J1538" i="3" s="1"/>
  <c r="J1685" i="3"/>
  <c r="J1686" i="3" s="1"/>
  <c r="H1851" i="3"/>
  <c r="H1972" i="3"/>
  <c r="J2025" i="3"/>
  <c r="J2026" i="3" s="1"/>
  <c r="J2309" i="3"/>
  <c r="J2310" i="3" s="1"/>
  <c r="H21" i="3"/>
  <c r="H44" i="3"/>
  <c r="H67" i="3"/>
  <c r="I113" i="3"/>
  <c r="J115" i="3"/>
  <c r="I119" i="3"/>
  <c r="F181" i="3"/>
  <c r="J194" i="3"/>
  <c r="F204" i="3"/>
  <c r="F234" i="3"/>
  <c r="J274" i="3"/>
  <c r="I278" i="3"/>
  <c r="F314" i="3"/>
  <c r="J334" i="3"/>
  <c r="F396" i="3"/>
  <c r="J431" i="3"/>
  <c r="H440" i="3"/>
  <c r="J468" i="3"/>
  <c r="F481" i="3"/>
  <c r="I611" i="3"/>
  <c r="J618" i="3"/>
  <c r="J648" i="3"/>
  <c r="J649" i="3" s="1"/>
  <c r="H729" i="3"/>
  <c r="I791" i="3"/>
  <c r="I789" i="3"/>
  <c r="I797" i="3"/>
  <c r="H795" i="3"/>
  <c r="J794" i="3"/>
  <c r="J795" i="3" s="1"/>
  <c r="F2243" i="3"/>
  <c r="F2158" i="3"/>
  <c r="F2091" i="3"/>
  <c r="F2009" i="3"/>
  <c r="F2267" i="3"/>
  <c r="F1982" i="3"/>
  <c r="F2324" i="3"/>
  <c r="F2296" i="3"/>
  <c r="F2217" i="3"/>
  <c r="F2188" i="3"/>
  <c r="F1861" i="3"/>
  <c r="F1723" i="3"/>
  <c r="F1693" i="3"/>
  <c r="F1661" i="3"/>
  <c r="F1633" i="3"/>
  <c r="F1605" i="3"/>
  <c r="F1807" i="3"/>
  <c r="F1548" i="3"/>
  <c r="F1951" i="3"/>
  <c r="F2122" i="3"/>
  <c r="F1434" i="3"/>
  <c r="F1256" i="3"/>
  <c r="F1780" i="3"/>
  <c r="F1489" i="3"/>
  <c r="F1832" i="3"/>
  <c r="F1374" i="3"/>
  <c r="F940" i="3"/>
  <c r="F1284" i="3"/>
  <c r="F1156" i="3"/>
  <c r="F1353" i="3"/>
  <c r="F1321" i="3"/>
  <c r="F1577" i="3"/>
  <c r="F1189" i="3"/>
  <c r="F1519" i="3"/>
  <c r="F1403" i="3"/>
  <c r="F1223" i="3"/>
  <c r="F1128" i="3"/>
  <c r="F1753" i="3"/>
  <c r="F1460" i="3"/>
  <c r="F1065" i="3"/>
  <c r="F909" i="3"/>
  <c r="F805" i="3"/>
  <c r="F656" i="3"/>
  <c r="F995" i="3"/>
  <c r="F873" i="3"/>
  <c r="F713" i="3"/>
  <c r="F685" i="3"/>
  <c r="F1037" i="3"/>
  <c r="F546" i="3"/>
  <c r="F480" i="3"/>
  <c r="F344" i="3"/>
  <c r="F231" i="3"/>
  <c r="F203" i="3"/>
  <c r="F130" i="3"/>
  <c r="F965" i="3"/>
  <c r="F775" i="3"/>
  <c r="F743" i="3"/>
  <c r="F627" i="3"/>
  <c r="F595" i="3"/>
  <c r="F416" i="3"/>
  <c r="F395" i="3"/>
  <c r="F286" i="3"/>
  <c r="F154" i="3"/>
  <c r="H18" i="3"/>
  <c r="H41" i="3"/>
  <c r="H64" i="3"/>
  <c r="J113" i="3"/>
  <c r="F131" i="3"/>
  <c r="F178" i="3"/>
  <c r="I191" i="3"/>
  <c r="I194" i="3"/>
  <c r="H220" i="3"/>
  <c r="G229" i="3" s="1"/>
  <c r="J278" i="3"/>
  <c r="F311" i="3"/>
  <c r="I327" i="3"/>
  <c r="I325" i="3"/>
  <c r="I335" i="3"/>
  <c r="J335" i="3"/>
  <c r="F345" i="3"/>
  <c r="F418" i="3"/>
  <c r="I430" i="3"/>
  <c r="I439" i="3"/>
  <c r="J435" i="3"/>
  <c r="J437" i="3" s="1"/>
  <c r="I432" i="3"/>
  <c r="I431" i="3"/>
  <c r="F513" i="3"/>
  <c r="H536" i="3"/>
  <c r="F568" i="3"/>
  <c r="F598" i="3"/>
  <c r="J611" i="3"/>
  <c r="J619" i="3"/>
  <c r="H620" i="3"/>
  <c r="G625" i="3" s="1"/>
  <c r="F659" i="3"/>
  <c r="F715" i="3"/>
  <c r="H803" i="3"/>
  <c r="F1983" i="3"/>
  <c r="F2325" i="3"/>
  <c r="F2297" i="3"/>
  <c r="F2189" i="3"/>
  <c r="F2244" i="3"/>
  <c r="F2159" i="3"/>
  <c r="F2092" i="3"/>
  <c r="F2010" i="3"/>
  <c r="F2268" i="3"/>
  <c r="F2123" i="3"/>
  <c r="F1952" i="3"/>
  <c r="F1754" i="3"/>
  <c r="F1578" i="3"/>
  <c r="F1520" i="3"/>
  <c r="F2218" i="3"/>
  <c r="F1724" i="3"/>
  <c r="F1375" i="3"/>
  <c r="F1354" i="3"/>
  <c r="F1606" i="3"/>
  <c r="F1404" i="3"/>
  <c r="F1781" i="3"/>
  <c r="F996" i="3"/>
  <c r="F1662" i="3"/>
  <c r="F1322" i="3"/>
  <c r="F1257" i="3"/>
  <c r="F1862" i="3"/>
  <c r="F1833" i="3"/>
  <c r="F1190" i="3"/>
  <c r="F1129" i="3"/>
  <c r="F1808" i="3"/>
  <c r="F1490" i="3"/>
  <c r="F1461" i="3"/>
  <c r="F1435" i="3"/>
  <c r="F1285" i="3"/>
  <c r="F1224" i="3"/>
  <c r="F1157" i="3"/>
  <c r="F1694" i="3"/>
  <c r="F1634" i="3"/>
  <c r="F1549" i="3"/>
  <c r="F874" i="3"/>
  <c r="F686" i="3"/>
  <c r="F628" i="3"/>
  <c r="F569" i="3"/>
  <c r="F547" i="3"/>
  <c r="F417" i="3"/>
  <c r="F941" i="3"/>
  <c r="F836" i="3"/>
  <c r="F657" i="3"/>
  <c r="F1066" i="3"/>
  <c r="F1038" i="3"/>
  <c r="F966" i="3"/>
  <c r="F910" i="3"/>
  <c r="F806" i="3"/>
  <c r="F375" i="3"/>
  <c r="F261" i="3"/>
  <c r="F714" i="3"/>
  <c r="F512" i="3"/>
  <c r="J114" i="3"/>
  <c r="F179" i="3"/>
  <c r="H201" i="3"/>
  <c r="F232" i="3"/>
  <c r="F312" i="3"/>
  <c r="I496" i="3"/>
  <c r="J503" i="3"/>
  <c r="I503" i="3"/>
  <c r="I494" i="3"/>
  <c r="J502" i="3"/>
  <c r="J560" i="3"/>
  <c r="H561" i="3"/>
  <c r="G566" i="3" s="1"/>
  <c r="F744" i="3"/>
  <c r="F776" i="3"/>
  <c r="H2322" i="3"/>
  <c r="H1980" i="3"/>
  <c r="H2241" i="3"/>
  <c r="H2265" i="3"/>
  <c r="H1751" i="3"/>
  <c r="H1254" i="3"/>
  <c r="H566" i="3"/>
  <c r="H1035" i="3"/>
  <c r="H963" i="3"/>
  <c r="H833" i="3"/>
  <c r="H46" i="4" s="1"/>
  <c r="F2245" i="3"/>
  <c r="F2160" i="3"/>
  <c r="F2093" i="3"/>
  <c r="F2011" i="3"/>
  <c r="F2269" i="3"/>
  <c r="F1984" i="3"/>
  <c r="F2326" i="3"/>
  <c r="F2298" i="3"/>
  <c r="F2219" i="3"/>
  <c r="F2190" i="3"/>
  <c r="F2124" i="3"/>
  <c r="F1863" i="3"/>
  <c r="F1725" i="3"/>
  <c r="F1695" i="3"/>
  <c r="F1663" i="3"/>
  <c r="F1635" i="3"/>
  <c r="F1607" i="3"/>
  <c r="F1550" i="3"/>
  <c r="F1953" i="3"/>
  <c r="F1834" i="3"/>
  <c r="F1755" i="3"/>
  <c r="F1436" i="3"/>
  <c r="F1258" i="3"/>
  <c r="F1376" i="3"/>
  <c r="F1809" i="3"/>
  <c r="F1286" i="3"/>
  <c r="F942" i="3"/>
  <c r="F1225" i="3"/>
  <c r="F1579" i="3"/>
  <c r="F1491" i="3"/>
  <c r="F1405" i="3"/>
  <c r="F1158" i="3"/>
  <c r="F1782" i="3"/>
  <c r="F1521" i="3"/>
  <c r="F1462" i="3"/>
  <c r="F1355" i="3"/>
  <c r="F1323" i="3"/>
  <c r="F1191" i="3"/>
  <c r="F1130" i="3"/>
  <c r="F967" i="3"/>
  <c r="F807" i="3"/>
  <c r="F658" i="3"/>
  <c r="F777" i="3"/>
  <c r="F745" i="3"/>
  <c r="F629" i="3"/>
  <c r="F597" i="3"/>
  <c r="F911" i="3"/>
  <c r="F997" i="3"/>
  <c r="F875" i="3"/>
  <c r="F570" i="3"/>
  <c r="F449" i="3"/>
  <c r="F346" i="3"/>
  <c r="F233" i="3"/>
  <c r="F205" i="3"/>
  <c r="F132" i="3"/>
  <c r="F1067" i="3"/>
  <c r="F1039" i="3"/>
  <c r="F548" i="3"/>
  <c r="F482" i="3"/>
  <c r="F288" i="3"/>
  <c r="F156" i="3"/>
  <c r="J112" i="3"/>
  <c r="I114" i="3"/>
  <c r="I122" i="3"/>
  <c r="F157" i="3"/>
  <c r="H247" i="3"/>
  <c r="G258" i="3" s="1"/>
  <c r="F262" i="3"/>
  <c r="F289" i="3"/>
  <c r="J366" i="3"/>
  <c r="H393" i="3"/>
  <c r="F397" i="3"/>
  <c r="H433" i="3"/>
  <c r="F483" i="3"/>
  <c r="J494" i="3"/>
  <c r="F514" i="3"/>
  <c r="J538" i="3"/>
  <c r="J539" i="3" s="1"/>
  <c r="H539" i="3"/>
  <c r="H616" i="3"/>
  <c r="J615" i="3"/>
  <c r="J616" i="3" s="1"/>
  <c r="J670" i="3"/>
  <c r="H671" i="3"/>
  <c r="F746" i="3"/>
  <c r="J818" i="3"/>
  <c r="G833" i="3"/>
  <c r="F1985" i="3"/>
  <c r="F2327" i="3"/>
  <c r="F2299" i="3"/>
  <c r="F2191" i="3"/>
  <c r="F2246" i="3"/>
  <c r="F2161" i="3"/>
  <c r="F2094" i="3"/>
  <c r="F2012" i="3"/>
  <c r="F2270" i="3"/>
  <c r="F2125" i="3"/>
  <c r="F1756" i="3"/>
  <c r="F1726" i="3"/>
  <c r="F1580" i="3"/>
  <c r="F1522" i="3"/>
  <c r="F1954" i="3"/>
  <c r="F2220" i="3"/>
  <c r="F1810" i="3"/>
  <c r="F1783" i="3"/>
  <c r="F1696" i="3"/>
  <c r="F1377" i="3"/>
  <c r="F1356" i="3"/>
  <c r="F1864" i="3"/>
  <c r="F1835" i="3"/>
  <c r="F1636" i="3"/>
  <c r="F1551" i="3"/>
  <c r="F1324" i="3"/>
  <c r="F1226" i="3"/>
  <c r="F998" i="3"/>
  <c r="F1492" i="3"/>
  <c r="F1463" i="3"/>
  <c r="F1437" i="3"/>
  <c r="F1608" i="3"/>
  <c r="F1259" i="3"/>
  <c r="F1192" i="3"/>
  <c r="F1664" i="3"/>
  <c r="F1406" i="3"/>
  <c r="F1159" i="3"/>
  <c r="F1068" i="3"/>
  <c r="F1287" i="3"/>
  <c r="F1040" i="3"/>
  <c r="F943" i="3"/>
  <c r="F688" i="3"/>
  <c r="F630" i="3"/>
  <c r="F571" i="3"/>
  <c r="F549" i="3"/>
  <c r="F419" i="3"/>
  <c r="F876" i="3"/>
  <c r="F716" i="3"/>
  <c r="F1131" i="3"/>
  <c r="F838" i="3"/>
  <c r="F398" i="3"/>
  <c r="F263" i="3"/>
  <c r="F968" i="3"/>
  <c r="F912" i="3"/>
  <c r="F808" i="3"/>
  <c r="F377" i="3"/>
  <c r="I112" i="3"/>
  <c r="J118" i="3"/>
  <c r="J122" i="3"/>
  <c r="J123" i="3" s="1"/>
  <c r="H176" i="3"/>
  <c r="F206" i="3"/>
  <c r="J244" i="3"/>
  <c r="J247" i="3" s="1"/>
  <c r="H309" i="3"/>
  <c r="G393" i="3"/>
  <c r="H409" i="3"/>
  <c r="H414" i="3" s="1"/>
  <c r="F450" i="3"/>
  <c r="H473" i="3"/>
  <c r="G478" i="3" s="1"/>
  <c r="J472" i="3"/>
  <c r="J473" i="3" s="1"/>
  <c r="J499" i="3"/>
  <c r="J500" i="3" s="1"/>
  <c r="H500" i="3"/>
  <c r="H532" i="3"/>
  <c r="H588" i="3"/>
  <c r="Q34" i="4" s="1"/>
  <c r="Q36" i="4" s="1"/>
  <c r="J587" i="3"/>
  <c r="J588" i="3" s="1"/>
  <c r="J610" i="3"/>
  <c r="I640" i="3"/>
  <c r="I642" i="3"/>
  <c r="I641" i="3"/>
  <c r="I648" i="3"/>
  <c r="I645" i="3"/>
  <c r="G711" i="3"/>
  <c r="J698" i="3"/>
  <c r="H699" i="3"/>
  <c r="H711" i="3" s="1"/>
  <c r="H732" i="3"/>
  <c r="J731" i="3"/>
  <c r="J732" i="3" s="1"/>
  <c r="I115" i="3"/>
  <c r="F133" i="3"/>
  <c r="F155" i="3"/>
  <c r="G176" i="3"/>
  <c r="F180" i="3"/>
  <c r="F287" i="3"/>
  <c r="G309" i="3"/>
  <c r="F313" i="3"/>
  <c r="F347" i="3"/>
  <c r="J387" i="3"/>
  <c r="J408" i="3"/>
  <c r="J409" i="3" s="1"/>
  <c r="I495" i="3"/>
  <c r="I499" i="3"/>
  <c r="F596" i="3"/>
  <c r="I612" i="3"/>
  <c r="I610" i="3"/>
  <c r="I608" i="3"/>
  <c r="I619" i="3"/>
  <c r="I618" i="3"/>
  <c r="F687" i="3"/>
  <c r="F837" i="3"/>
  <c r="H861" i="3"/>
  <c r="H871" i="3" s="1"/>
  <c r="I245" i="3"/>
  <c r="I358" i="3"/>
  <c r="I365" i="3"/>
  <c r="I464" i="3"/>
  <c r="I462" i="3"/>
  <c r="I465" i="3"/>
  <c r="J469" i="3"/>
  <c r="I525" i="3"/>
  <c r="I527" i="3"/>
  <c r="I529" i="3"/>
  <c r="I531" i="3"/>
  <c r="I584" i="3"/>
  <c r="J608" i="3"/>
  <c r="I756" i="3"/>
  <c r="H761" i="3"/>
  <c r="H768" i="3"/>
  <c r="J789" i="3"/>
  <c r="I854" i="3"/>
  <c r="I852" i="3"/>
  <c r="I850" i="3"/>
  <c r="I848" i="3"/>
  <c r="J858" i="3"/>
  <c r="I864" i="3"/>
  <c r="I893" i="3"/>
  <c r="I891" i="3"/>
  <c r="I889" i="3"/>
  <c r="I887" i="3"/>
  <c r="I898" i="3"/>
  <c r="I892" i="3"/>
  <c r="I888" i="3"/>
  <c r="J890" i="3"/>
  <c r="J901" i="3"/>
  <c r="J902" i="3" s="1"/>
  <c r="J925" i="3"/>
  <c r="I927" i="3"/>
  <c r="J984" i="3"/>
  <c r="J985" i="3" s="1"/>
  <c r="J1008" i="3"/>
  <c r="J1011" i="3"/>
  <c r="J1016" i="3"/>
  <c r="I1078" i="3"/>
  <c r="I1084" i="3"/>
  <c r="I463" i="3"/>
  <c r="I469" i="3"/>
  <c r="J535" i="3"/>
  <c r="I701" i="3"/>
  <c r="H736" i="3"/>
  <c r="G871" i="3"/>
  <c r="J864" i="3"/>
  <c r="H930" i="3"/>
  <c r="H938" i="3" s="1"/>
  <c r="J923" i="3"/>
  <c r="J954" i="3"/>
  <c r="I984" i="3"/>
  <c r="K52" i="4" s="1"/>
  <c r="I981" i="3"/>
  <c r="I979" i="3"/>
  <c r="I1008" i="3"/>
  <c r="I1011" i="3"/>
  <c r="I1019" i="3"/>
  <c r="I1023" i="3"/>
  <c r="H1052" i="3"/>
  <c r="H1063" i="3" s="1"/>
  <c r="H1079" i="3"/>
  <c r="S58" i="4" s="1"/>
  <c r="I1050" i="3"/>
  <c r="I1051" i="3"/>
  <c r="J1057" i="3"/>
  <c r="J1058" i="3" s="1"/>
  <c r="H895" i="3"/>
  <c r="J1009" i="3"/>
  <c r="I1054" i="3"/>
  <c r="H1109" i="3"/>
  <c r="G1126" i="3" s="1"/>
  <c r="J1106" i="3"/>
  <c r="J640" i="3"/>
  <c r="I759" i="3"/>
  <c r="I757" i="3"/>
  <c r="I760" i="3"/>
  <c r="I767" i="3"/>
  <c r="H988" i="3"/>
  <c r="J1010" i="3"/>
  <c r="I1015" i="3"/>
  <c r="J1018" i="3"/>
  <c r="I1020" i="3"/>
  <c r="J1054" i="3"/>
  <c r="J1055" i="3" s="1"/>
  <c r="J584" i="3"/>
  <c r="J585" i="3" s="1"/>
  <c r="H643" i="3"/>
  <c r="H654" i="3" s="1"/>
  <c r="I758" i="3"/>
  <c r="I1029" i="3"/>
  <c r="I1027" i="3"/>
  <c r="I1028" i="3"/>
  <c r="J1024" i="3"/>
  <c r="I1016" i="3"/>
  <c r="I1009" i="3"/>
  <c r="I1010" i="3"/>
  <c r="I1013" i="3"/>
  <c r="I1018" i="3"/>
  <c r="H1082" i="3"/>
  <c r="R58" i="4" s="1"/>
  <c r="R60" i="4" s="1"/>
  <c r="J1014" i="3"/>
  <c r="I1108" i="3"/>
  <c r="I1106" i="3"/>
  <c r="J1113" i="3"/>
  <c r="J1116" i="3"/>
  <c r="J1145" i="3"/>
  <c r="J1146" i="3" s="1"/>
  <c r="J1169" i="3"/>
  <c r="I1178" i="3"/>
  <c r="J1181" i="3"/>
  <c r="J1182" i="3" s="1"/>
  <c r="H1210" i="3"/>
  <c r="H1216" i="3"/>
  <c r="I1238" i="3"/>
  <c r="I1240" i="3"/>
  <c r="H1277" i="3"/>
  <c r="Q70" i="4" s="1"/>
  <c r="J1299" i="3"/>
  <c r="I1334" i="3"/>
  <c r="I1502" i="3"/>
  <c r="I1533" i="3"/>
  <c r="J1540" i="3"/>
  <c r="J1541" i="3" s="1"/>
  <c r="H1713" i="3"/>
  <c r="H1721" i="3" s="1"/>
  <c r="J1712" i="3"/>
  <c r="J1713" i="3" s="1"/>
  <c r="G1751" i="3"/>
  <c r="I1142" i="3"/>
  <c r="J1172" i="3"/>
  <c r="J1203" i="3"/>
  <c r="I1208" i="3"/>
  <c r="I1212" i="3"/>
  <c r="J1238" i="3"/>
  <c r="J1240" i="3"/>
  <c r="J1244" i="3"/>
  <c r="J1245" i="3" s="1"/>
  <c r="I1248" i="3"/>
  <c r="I1305" i="3"/>
  <c r="I1303" i="3"/>
  <c r="I1301" i="3"/>
  <c r="I1299" i="3"/>
  <c r="I1300" i="3"/>
  <c r="J1305" i="3"/>
  <c r="I1309" i="3"/>
  <c r="I1313" i="3"/>
  <c r="J1334" i="3"/>
  <c r="J1339" i="3"/>
  <c r="J1345" i="3"/>
  <c r="J1346" i="3" s="1"/>
  <c r="J1389" i="3"/>
  <c r="J1426" i="3"/>
  <c r="H1450" i="3"/>
  <c r="H1458" i="3" s="1"/>
  <c r="J1481" i="3"/>
  <c r="J1482" i="3" s="1"/>
  <c r="H1482" i="3"/>
  <c r="I1505" i="3"/>
  <c r="H1626" i="3"/>
  <c r="H1631" i="3" s="1"/>
  <c r="I1772" i="3"/>
  <c r="I1345" i="3"/>
  <c r="I1387" i="3"/>
  <c r="I1395" i="3"/>
  <c r="I1389" i="3"/>
  <c r="J1395" i="3"/>
  <c r="J1396" i="3" s="1"/>
  <c r="J1511" i="3"/>
  <c r="J1512" i="3" s="1"/>
  <c r="H1512" i="3"/>
  <c r="H1517" i="3" s="1"/>
  <c r="J1597" i="3"/>
  <c r="J1598" i="3" s="1"/>
  <c r="H1598" i="3"/>
  <c r="G1603" i="3" s="1"/>
  <c r="I1799" i="3"/>
  <c r="I1793" i="3"/>
  <c r="J1799" i="3"/>
  <c r="J1800" i="3" s="1"/>
  <c r="I1174" i="3"/>
  <c r="I1172" i="3"/>
  <c r="I1170" i="3"/>
  <c r="I1173" i="3"/>
  <c r="J1175" i="3"/>
  <c r="J1387" i="3"/>
  <c r="H1390" i="3"/>
  <c r="H1401" i="3" s="1"/>
  <c r="I1540" i="3"/>
  <c r="I1534" i="3"/>
  <c r="I1532" i="3"/>
  <c r="H1683" i="3"/>
  <c r="H1691" i="3" s="1"/>
  <c r="J1682" i="3"/>
  <c r="J1683" i="3" s="1"/>
  <c r="J1793" i="3"/>
  <c r="H1794" i="3"/>
  <c r="G1805" i="3" s="1"/>
  <c r="J1148" i="3"/>
  <c r="J1149" i="3" s="1"/>
  <c r="I1171" i="3"/>
  <c r="H1176" i="3"/>
  <c r="J1204" i="3"/>
  <c r="H1271" i="3"/>
  <c r="I1342" i="3"/>
  <c r="I1339" i="3"/>
  <c r="I1337" i="3"/>
  <c r="I1335" i="3"/>
  <c r="I1338" i="3"/>
  <c r="J1366" i="3"/>
  <c r="H1367" i="3"/>
  <c r="G1372" i="3" s="1"/>
  <c r="I1392" i="3"/>
  <c r="J1416" i="3"/>
  <c r="J1504" i="3"/>
  <c r="I1537" i="3"/>
  <c r="J1569" i="3"/>
  <c r="J1570" i="3" s="1"/>
  <c r="H1570" i="3"/>
  <c r="I1597" i="3"/>
  <c r="I1594" i="3"/>
  <c r="I1590" i="3"/>
  <c r="J1675" i="3"/>
  <c r="H1680" i="3"/>
  <c r="I1169" i="3"/>
  <c r="I1181" i="3"/>
  <c r="I1209" i="3"/>
  <c r="I1207" i="3"/>
  <c r="I1205" i="3"/>
  <c r="I1203" i="3"/>
  <c r="H1311" i="3"/>
  <c r="I1336" i="3"/>
  <c r="J1342" i="3"/>
  <c r="J1343" i="3" s="1"/>
  <c r="I1388" i="3"/>
  <c r="J1392" i="3"/>
  <c r="J1393" i="3" s="1"/>
  <c r="J1502" i="3"/>
  <c r="J1647" i="3"/>
  <c r="H1648" i="3"/>
  <c r="G1659" i="3" s="1"/>
  <c r="I1769" i="3"/>
  <c r="I1796" i="3"/>
  <c r="H1825" i="3"/>
  <c r="J1247" i="3"/>
  <c r="I1422" i="3"/>
  <c r="I1417" i="3"/>
  <c r="J1425" i="3"/>
  <c r="G1721" i="3"/>
  <c r="H1770" i="3"/>
  <c r="H1778" i="3" s="1"/>
  <c r="J1769" i="3"/>
  <c r="J1770" i="3" s="1"/>
  <c r="I1823" i="3"/>
  <c r="I1824" i="3"/>
  <c r="J1820" i="3"/>
  <c r="J1823" i="3"/>
  <c r="G1980" i="3"/>
  <c r="J1943" i="3"/>
  <c r="J1944" i="3" s="1"/>
  <c r="H1944" i="3"/>
  <c r="J1903" i="3"/>
  <c r="H1908" i="3"/>
  <c r="S88" i="4" s="1"/>
  <c r="H1881" i="3"/>
  <c r="H1886" i="3" s="1"/>
  <c r="J1880" i="3"/>
  <c r="J1881" i="3" s="1"/>
  <c r="J1532" i="3"/>
  <c r="H1535" i="3"/>
  <c r="H1546" i="3" s="1"/>
  <c r="J1562" i="3"/>
  <c r="J1590" i="3"/>
  <c r="J1592" i="3" s="1"/>
  <c r="I1566" i="3"/>
  <c r="I1902" i="3"/>
  <c r="I1907" i="3"/>
  <c r="J1910" i="3"/>
  <c r="I1914" i="3"/>
  <c r="H1941" i="3"/>
  <c r="J1974" i="3"/>
  <c r="J1975" i="3" s="1"/>
  <c r="I1971" i="3"/>
  <c r="I1970" i="3"/>
  <c r="I1974" i="3"/>
  <c r="I1966" i="3"/>
  <c r="I1964" i="3"/>
  <c r="H2145" i="3"/>
  <c r="J2144" i="3"/>
  <c r="J2145" i="3" s="1"/>
  <c r="I1939" i="3"/>
  <c r="I1940" i="3"/>
  <c r="I1936" i="3"/>
  <c r="I1943" i="3"/>
  <c r="J1966" i="3"/>
  <c r="J1970" i="3"/>
  <c r="J1964" i="3"/>
  <c r="J1904" i="3"/>
  <c r="I1906" i="3"/>
  <c r="H1912" i="3"/>
  <c r="R88" i="4" s="1"/>
  <c r="I1935" i="3"/>
  <c r="I1967" i="3"/>
  <c r="J1971" i="3"/>
  <c r="G2089" i="3"/>
  <c r="I2144" i="3"/>
  <c r="I2140" i="3"/>
  <c r="I2138" i="3"/>
  <c r="I2136" i="3"/>
  <c r="I2150" i="3"/>
  <c r="I2148" i="3"/>
  <c r="J2141" i="3"/>
  <c r="J2139" i="3"/>
  <c r="J2137" i="3"/>
  <c r="J2135" i="3"/>
  <c r="I2141" i="3"/>
  <c r="I2139" i="3"/>
  <c r="I2137" i="3"/>
  <c r="I2135" i="3"/>
  <c r="J2140" i="3"/>
  <c r="J2136" i="3"/>
  <c r="J2148" i="3"/>
  <c r="G2322" i="3"/>
  <c r="J1766" i="3"/>
  <c r="I1850" i="3"/>
  <c r="G1886" i="3"/>
  <c r="J1902" i="3"/>
  <c r="I1904" i="3"/>
  <c r="J1935" i="3"/>
  <c r="J1937" i="3" s="1"/>
  <c r="J1940" i="3"/>
  <c r="I1965" i="3"/>
  <c r="J1967" i="3"/>
  <c r="J1995" i="3"/>
  <c r="J1996" i="3" s="1"/>
  <c r="G2007" i="3"/>
  <c r="H1996" i="3"/>
  <c r="H2007" i="3" s="1"/>
  <c r="H2029" i="3"/>
  <c r="G2034" i="3" s="1"/>
  <c r="J2028" i="3"/>
  <c r="J2029" i="3" s="1"/>
  <c r="J2149" i="3"/>
  <c r="H2034" i="3"/>
  <c r="H2050" i="3"/>
  <c r="H2061" i="3" s="1"/>
  <c r="H2078" i="3"/>
  <c r="H2089" i="3" s="1"/>
  <c r="H2175" i="3"/>
  <c r="H2210" i="3"/>
  <c r="G2265" i="3"/>
  <c r="I2280" i="3"/>
  <c r="J2283" i="3"/>
  <c r="J2313" i="3"/>
  <c r="H2203" i="3"/>
  <c r="R100" i="4" s="1"/>
  <c r="R102" i="4" s="1"/>
  <c r="I2206" i="3"/>
  <c r="I2208" i="3"/>
  <c r="J2280" i="3"/>
  <c r="J2281" i="3" s="1"/>
  <c r="I2287" i="3"/>
  <c r="J2022" i="3"/>
  <c r="J2076" i="3"/>
  <c r="J2171" i="3"/>
  <c r="I2180" i="3"/>
  <c r="I2201" i="3"/>
  <c r="K100" i="4" s="1"/>
  <c r="G2241" i="3"/>
  <c r="I2284" i="3"/>
  <c r="J2287" i="3"/>
  <c r="J2289" i="3" s="1"/>
  <c r="I2312" i="3"/>
  <c r="H2151" i="3"/>
  <c r="I2230" i="3"/>
  <c r="J2284" i="3"/>
  <c r="I2309" i="3"/>
  <c r="J2312" i="3"/>
  <c r="I2288" i="3"/>
  <c r="I2283" i="3"/>
  <c r="I2313" i="3"/>
  <c r="DR1" i="4"/>
  <c r="CF1" i="4"/>
  <c r="CM1" i="4" s="1"/>
  <c r="R36" i="4"/>
  <c r="Q42" i="4"/>
  <c r="Q48" i="4"/>
  <c r="G118" i="4"/>
  <c r="N118" i="4" s="1"/>
  <c r="Q72" i="4"/>
  <c r="AR117" i="4"/>
  <c r="P48" i="4"/>
  <c r="AS114" i="4"/>
  <c r="AR126" i="4"/>
  <c r="AR138" i="4"/>
  <c r="S78" i="4"/>
  <c r="Q90" i="4"/>
  <c r="P36" i="4"/>
  <c r="S48" i="4"/>
  <c r="P54" i="4"/>
  <c r="S60" i="4"/>
  <c r="R66" i="4"/>
  <c r="R78" i="4"/>
  <c r="R90" i="4"/>
  <c r="P18" i="4"/>
  <c r="R18" i="4"/>
  <c r="Q18" i="4"/>
  <c r="T46" i="4"/>
  <c r="P84" i="4"/>
  <c r="G127" i="4"/>
  <c r="N127" i="4" s="1"/>
  <c r="N125" i="4"/>
  <c r="R72" i="4"/>
  <c r="T88" i="4"/>
  <c r="P90" i="4"/>
  <c r="R42" i="4"/>
  <c r="P72" i="4"/>
  <c r="P78" i="4"/>
  <c r="P42" i="4"/>
  <c r="S54" i="4"/>
  <c r="P102" i="4"/>
  <c r="AS115" i="4"/>
  <c r="AS123" i="4"/>
  <c r="P96" i="4"/>
  <c r="G123" i="4"/>
  <c r="G124" i="4"/>
  <c r="N124" i="4" s="1"/>
  <c r="N122" i="4"/>
  <c r="AS116" i="4"/>
  <c r="AS118" i="4" s="1"/>
  <c r="AS125" i="4"/>
  <c r="AS127" i="4" s="1"/>
  <c r="G1221" i="3" l="1"/>
  <c r="G2061" i="3"/>
  <c r="H2186" i="3"/>
  <c r="H94" i="4" s="1"/>
  <c r="M94" i="4" s="1"/>
  <c r="S94" i="4"/>
  <c r="H1949" i="3"/>
  <c r="G1631" i="3"/>
  <c r="G445" i="3"/>
  <c r="H2294" i="3"/>
  <c r="H2297" i="3" s="1"/>
  <c r="G1351" i="3"/>
  <c r="H683" i="3"/>
  <c r="H40" i="4" s="1"/>
  <c r="M40" i="4" s="1"/>
  <c r="S40" i="4"/>
  <c r="G1830" i="3"/>
  <c r="Q82" i="4"/>
  <c r="G1401" i="3"/>
  <c r="H152" i="3"/>
  <c r="G803" i="3"/>
  <c r="H1187" i="3"/>
  <c r="G907" i="3"/>
  <c r="H625" i="3"/>
  <c r="H1603" i="3"/>
  <c r="H1607" i="3" s="1"/>
  <c r="H1608" i="3" s="1"/>
  <c r="H1487" i="3"/>
  <c r="H76" i="4" s="1"/>
  <c r="M76" i="4" s="1"/>
  <c r="Q76" i="4"/>
  <c r="G773" i="3"/>
  <c r="H1282" i="3"/>
  <c r="H70" i="4" s="1"/>
  <c r="M70" i="4" s="1"/>
  <c r="S70" i="4"/>
  <c r="T70" i="4" s="1"/>
  <c r="G2186" i="3"/>
  <c r="H993" i="3"/>
  <c r="H52" i="4" s="1"/>
  <c r="M52" i="4" s="1"/>
  <c r="Q52" i="4"/>
  <c r="G75" i="3"/>
  <c r="H1575" i="3"/>
  <c r="H229" i="3"/>
  <c r="G683" i="3"/>
  <c r="H52" i="3"/>
  <c r="G1142" i="3" s="1"/>
  <c r="H1142" i="3" s="1"/>
  <c r="G128" i="3"/>
  <c r="S16" i="4"/>
  <c r="G1319" i="3"/>
  <c r="T58" i="4"/>
  <c r="H29" i="3"/>
  <c r="G2107" i="3" s="1"/>
  <c r="H2107" i="3" s="1"/>
  <c r="H2215" i="3"/>
  <c r="H100" i="4" s="1"/>
  <c r="Q100" i="4"/>
  <c r="H741" i="3"/>
  <c r="H284" i="3"/>
  <c r="J226" i="2"/>
  <c r="J2201" i="3"/>
  <c r="J2203" i="3" s="1"/>
  <c r="I2209" i="3"/>
  <c r="J2206" i="3"/>
  <c r="J2210" i="3" s="1"/>
  <c r="J2234" i="3"/>
  <c r="J2235" i="3"/>
  <c r="M100" i="4"/>
  <c r="I2235" i="3"/>
  <c r="I2233" i="3"/>
  <c r="J2230" i="3"/>
  <c r="J2231" i="3" s="1"/>
  <c r="I34" i="3"/>
  <c r="J43" i="3" s="1"/>
  <c r="J44" i="3" s="1"/>
  <c r="I2106" i="3"/>
  <c r="J1825" i="3"/>
  <c r="J1271" i="3"/>
  <c r="I1282" i="3" s="1"/>
  <c r="J768" i="3"/>
  <c r="G117" i="4"/>
  <c r="N117" i="4" s="1"/>
  <c r="J2236" i="3"/>
  <c r="J1535" i="3"/>
  <c r="J1546" i="3" s="1"/>
  <c r="J1114" i="3"/>
  <c r="J1307" i="3"/>
  <c r="I1319" i="3" s="1"/>
  <c r="J2114" i="3"/>
  <c r="J856" i="3"/>
  <c r="J2106" i="3"/>
  <c r="J1450" i="3"/>
  <c r="J1458" i="3" s="1"/>
  <c r="J1461" i="3" s="1"/>
  <c r="J861" i="3"/>
  <c r="AR94" i="4"/>
  <c r="AS94" i="4" s="1"/>
  <c r="J1912" i="3"/>
  <c r="J2078" i="3"/>
  <c r="J1052" i="3"/>
  <c r="J1620" i="3"/>
  <c r="J1631" i="3" s="1"/>
  <c r="J2061" i="3"/>
  <c r="I57" i="3"/>
  <c r="J61" i="3" s="1"/>
  <c r="J1121" i="3"/>
  <c r="J678" i="3"/>
  <c r="J982" i="3"/>
  <c r="J993" i="3" s="1"/>
  <c r="J1030" i="3"/>
  <c r="J1090" i="3"/>
  <c r="J1249" i="3"/>
  <c r="J1025" i="3"/>
  <c r="J643" i="3"/>
  <c r="J654" i="3" s="1"/>
  <c r="J671" i="3"/>
  <c r="M46" i="4"/>
  <c r="J729" i="3"/>
  <c r="J279" i="3"/>
  <c r="J367" i="3"/>
  <c r="J466" i="3"/>
  <c r="J899" i="3"/>
  <c r="AS126" i="4"/>
  <c r="AS128" i="4" s="1"/>
  <c r="AS133" i="4" s="1"/>
  <c r="J1941" i="3"/>
  <c r="J1949" i="3" s="1"/>
  <c r="J224" i="3"/>
  <c r="J1710" i="3"/>
  <c r="J1721" i="3" s="1"/>
  <c r="J1476" i="3"/>
  <c r="J1487" i="3" s="1"/>
  <c r="J895" i="3"/>
  <c r="I309" i="3"/>
  <c r="J220" i="3"/>
  <c r="J736" i="3"/>
  <c r="J866" i="3"/>
  <c r="I871" i="3" s="1"/>
  <c r="J761" i="3"/>
  <c r="I773" i="3" s="1"/>
  <c r="J176" i="3"/>
  <c r="J178" i="3" s="1"/>
  <c r="J1740" i="3"/>
  <c r="J1751" i="3" s="1"/>
  <c r="J120" i="3"/>
  <c r="R106" i="4"/>
  <c r="R157" i="4" s="1"/>
  <c r="J2151" i="3"/>
  <c r="J1680" i="3"/>
  <c r="J2113" i="3"/>
  <c r="I2113" i="3"/>
  <c r="I2105" i="3"/>
  <c r="I2114" i="3"/>
  <c r="I2107" i="3"/>
  <c r="I11" i="3" s="1"/>
  <c r="I2110" i="3"/>
  <c r="I2104" i="3"/>
  <c r="J1564" i="3"/>
  <c r="J1575" i="3" s="1"/>
  <c r="J1427" i="3"/>
  <c r="J825" i="3"/>
  <c r="J833" i="3" s="1"/>
  <c r="J337" i="3"/>
  <c r="J2110" i="3"/>
  <c r="J2111" i="3" s="1"/>
  <c r="J2105" i="3"/>
  <c r="I445" i="3"/>
  <c r="J309" i="3"/>
  <c r="J313" i="3" s="1"/>
  <c r="J314" i="3" s="1"/>
  <c r="G1575" i="3"/>
  <c r="G1546" i="3"/>
  <c r="H478" i="3"/>
  <c r="H480" i="3" s="1"/>
  <c r="H128" i="3"/>
  <c r="H16" i="4" s="1"/>
  <c r="M16" i="4" s="1"/>
  <c r="G741" i="3"/>
  <c r="H2156" i="3"/>
  <c r="G1691" i="3"/>
  <c r="J504" i="3"/>
  <c r="H1090" i="3"/>
  <c r="H58" i="4" s="1"/>
  <c r="G993" i="3"/>
  <c r="H445" i="3"/>
  <c r="H447" i="3" s="1"/>
  <c r="J620" i="3"/>
  <c r="G544" i="3"/>
  <c r="H1830" i="3"/>
  <c r="H82" i="4" s="1"/>
  <c r="G29" i="3"/>
  <c r="G103" i="3"/>
  <c r="H907" i="3"/>
  <c r="H910" i="3" s="1"/>
  <c r="G1920" i="3"/>
  <c r="G1517" i="3"/>
  <c r="J470" i="3"/>
  <c r="J478" i="3" s="1"/>
  <c r="J196" i="3"/>
  <c r="J144" i="3"/>
  <c r="J152" i="3" s="1"/>
  <c r="J154" i="3" s="1"/>
  <c r="H1953" i="3"/>
  <c r="H1954" i="3" s="1"/>
  <c r="H1951" i="3"/>
  <c r="H1952" i="3"/>
  <c r="H2218" i="3"/>
  <c r="H2219" i="3"/>
  <c r="H2220" i="3" s="1"/>
  <c r="H2217" i="3"/>
  <c r="J2268" i="3"/>
  <c r="J2269" i="3"/>
  <c r="J2270" i="3" s="1"/>
  <c r="J2267" i="3"/>
  <c r="H1578" i="3"/>
  <c r="H1577" i="3"/>
  <c r="H1579" i="3"/>
  <c r="H1580" i="3" s="1"/>
  <c r="H1462" i="3"/>
  <c r="H1463" i="3" s="1"/>
  <c r="H1460" i="3"/>
  <c r="H1461" i="3"/>
  <c r="H2190" i="3"/>
  <c r="H2191" i="3" s="1"/>
  <c r="H2188" i="3"/>
  <c r="H2189" i="3"/>
  <c r="H1725" i="3"/>
  <c r="H1726" i="3" s="1"/>
  <c r="H1724" i="3"/>
  <c r="H1723" i="3"/>
  <c r="H1065" i="3"/>
  <c r="H1067" i="3"/>
  <c r="H1068" i="3" s="1"/>
  <c r="H1066" i="3"/>
  <c r="H1635" i="3"/>
  <c r="H1636" i="3" s="1"/>
  <c r="H1633" i="3"/>
  <c r="H1634" i="3"/>
  <c r="H873" i="3"/>
  <c r="H875" i="3"/>
  <c r="H876" i="3" s="1"/>
  <c r="H874" i="3"/>
  <c r="H1404" i="3"/>
  <c r="H1405" i="3"/>
  <c r="H1406" i="3" s="1"/>
  <c r="H1403" i="3"/>
  <c r="H657" i="3"/>
  <c r="H658" i="3"/>
  <c r="H659" i="3" s="1"/>
  <c r="H656" i="3"/>
  <c r="H1520" i="3"/>
  <c r="H1519" i="3"/>
  <c r="H1521" i="3"/>
  <c r="H1522" i="3" s="1"/>
  <c r="H1093" i="3"/>
  <c r="H1094" i="3"/>
  <c r="H1095" i="3" s="1"/>
  <c r="H1092" i="3"/>
  <c r="H713" i="3"/>
  <c r="H715" i="3"/>
  <c r="H716" i="3" s="1"/>
  <c r="H714" i="3"/>
  <c r="J448" i="3"/>
  <c r="J449" i="3"/>
  <c r="J450" i="3" s="1"/>
  <c r="J447" i="3"/>
  <c r="H627" i="3"/>
  <c r="H629" i="3"/>
  <c r="H630" i="3" s="1"/>
  <c r="H628" i="3"/>
  <c r="H1780" i="3"/>
  <c r="H1782" i="3"/>
  <c r="H1783" i="3" s="1"/>
  <c r="H1781" i="3"/>
  <c r="H1190" i="3"/>
  <c r="H1189" i="3"/>
  <c r="H1191" i="3"/>
  <c r="H1192" i="3" s="1"/>
  <c r="H995" i="3"/>
  <c r="H997" i="3"/>
  <c r="H998" i="3" s="1"/>
  <c r="H996" i="3"/>
  <c r="H940" i="3"/>
  <c r="H942" i="3"/>
  <c r="H943" i="3" s="1"/>
  <c r="H941" i="3"/>
  <c r="H416" i="3"/>
  <c r="H418" i="3"/>
  <c r="H419" i="3" s="1"/>
  <c r="H417" i="3"/>
  <c r="J2107" i="3"/>
  <c r="H2108" i="3"/>
  <c r="H2064" i="3"/>
  <c r="H2065" i="3"/>
  <c r="H2066" i="3" s="1"/>
  <c r="H2063" i="3"/>
  <c r="J2023" i="3"/>
  <c r="J2034" i="3" s="1"/>
  <c r="G2156" i="3"/>
  <c r="J1767" i="3"/>
  <c r="J1778" i="3" s="1"/>
  <c r="I2265" i="3"/>
  <c r="J1886" i="3"/>
  <c r="J1821" i="3"/>
  <c r="J1506" i="3"/>
  <c r="J1517" i="3" s="1"/>
  <c r="G1458" i="3"/>
  <c r="G1282" i="3"/>
  <c r="H1920" i="3"/>
  <c r="H88" i="4" s="1"/>
  <c r="J1210" i="3"/>
  <c r="J1221" i="3" s="1"/>
  <c r="G1778" i="3"/>
  <c r="G1187" i="3"/>
  <c r="G938" i="3"/>
  <c r="G1487" i="3"/>
  <c r="J1021" i="3"/>
  <c r="I80" i="3"/>
  <c r="H313" i="3"/>
  <c r="H314" i="3" s="1"/>
  <c r="H311" i="3"/>
  <c r="H312" i="3"/>
  <c r="H180" i="3"/>
  <c r="H181" i="3" s="1"/>
  <c r="H178" i="3"/>
  <c r="H179" i="3"/>
  <c r="H258" i="3"/>
  <c r="J1063" i="3"/>
  <c r="H1037" i="3"/>
  <c r="H1038" i="3"/>
  <c r="H1039" i="3"/>
  <c r="H1040" i="3" s="1"/>
  <c r="H1126" i="3"/>
  <c r="H1805" i="3"/>
  <c r="H1659" i="3"/>
  <c r="H2244" i="3"/>
  <c r="H2245" i="3"/>
  <c r="H2246" i="3" s="1"/>
  <c r="H2243" i="3"/>
  <c r="H2325" i="3"/>
  <c r="H2326" i="3"/>
  <c r="H2327" i="3" s="1"/>
  <c r="H2324" i="3"/>
  <c r="J536" i="3"/>
  <c r="J544" i="3" s="1"/>
  <c r="J2314" i="3"/>
  <c r="J2322" i="3" s="1"/>
  <c r="H2038" i="3"/>
  <c r="H2039" i="3" s="1"/>
  <c r="H2036" i="3"/>
  <c r="H2037" i="3"/>
  <c r="G1949" i="3"/>
  <c r="J1176" i="3"/>
  <c r="J1187" i="3" s="1"/>
  <c r="G654" i="3"/>
  <c r="J1109" i="3"/>
  <c r="I1126" i="3" s="1"/>
  <c r="G1090" i="3"/>
  <c r="J930" i="3"/>
  <c r="J938" i="3" s="1"/>
  <c r="J613" i="3"/>
  <c r="J258" i="3"/>
  <c r="H835" i="3"/>
  <c r="H836" i="3"/>
  <c r="H837" i="3"/>
  <c r="H838" i="3" s="1"/>
  <c r="H1221" i="3"/>
  <c r="H1353" i="3"/>
  <c r="H1355" i="3"/>
  <c r="H1356" i="3" s="1"/>
  <c r="H1354" i="3"/>
  <c r="J1603" i="3"/>
  <c r="H1754" i="3"/>
  <c r="H1755" i="3"/>
  <c r="H1756" i="3" s="1"/>
  <c r="H1753" i="3"/>
  <c r="I63" i="3"/>
  <c r="H805" i="3"/>
  <c r="H807" i="3"/>
  <c r="H808" i="3" s="1"/>
  <c r="H806" i="3"/>
  <c r="H75" i="3"/>
  <c r="J66" i="3"/>
  <c r="J67" i="3" s="1"/>
  <c r="J1972" i="3"/>
  <c r="I40" i="3"/>
  <c r="I38" i="3"/>
  <c r="I43" i="3"/>
  <c r="I46" i="3"/>
  <c r="I39" i="3"/>
  <c r="J792" i="3"/>
  <c r="J803" i="3" s="1"/>
  <c r="J699" i="3"/>
  <c r="J711" i="3" s="1"/>
  <c r="J414" i="3"/>
  <c r="J116" i="3"/>
  <c r="H773" i="3"/>
  <c r="H544" i="3"/>
  <c r="H1258" i="3"/>
  <c r="H1259" i="3" s="1"/>
  <c r="H1256" i="3"/>
  <c r="H1257" i="3"/>
  <c r="H1372" i="3"/>
  <c r="H2010" i="3"/>
  <c r="H2011" i="3"/>
  <c r="H2012" i="3" s="1"/>
  <c r="H2009" i="3"/>
  <c r="H1984" i="3"/>
  <c r="H1985" i="3" s="1"/>
  <c r="H1983" i="3"/>
  <c r="H1982" i="3"/>
  <c r="J561" i="3"/>
  <c r="J566" i="3" s="1"/>
  <c r="J275" i="3"/>
  <c r="G52" i="3"/>
  <c r="J2175" i="3"/>
  <c r="J2186" i="3" s="1"/>
  <c r="J1908" i="3"/>
  <c r="J2142" i="3"/>
  <c r="H1890" i="3"/>
  <c r="H1891" i="3" s="1"/>
  <c r="H1888" i="3"/>
  <c r="H1889" i="3"/>
  <c r="J1648" i="3"/>
  <c r="J1659" i="3" s="1"/>
  <c r="J1794" i="3"/>
  <c r="J1805" i="3" s="1"/>
  <c r="J1340" i="3"/>
  <c r="I1351" i="3" s="1"/>
  <c r="G1063" i="3"/>
  <c r="H233" i="3"/>
  <c r="H234" i="3" s="1"/>
  <c r="H232" i="3"/>
  <c r="H231" i="3"/>
  <c r="G414" i="3"/>
  <c r="H744" i="3"/>
  <c r="H743" i="3"/>
  <c r="H745" i="3"/>
  <c r="H746" i="3" s="1"/>
  <c r="H569" i="3"/>
  <c r="H570" i="3"/>
  <c r="H571" i="3" s="1"/>
  <c r="H568" i="3"/>
  <c r="H1322" i="3"/>
  <c r="H1321" i="3"/>
  <c r="H1323" i="3"/>
  <c r="H1324" i="3" s="1"/>
  <c r="H1550" i="3"/>
  <c r="H1551" i="3" s="1"/>
  <c r="H1548" i="3"/>
  <c r="H1549" i="3"/>
  <c r="J2007" i="3"/>
  <c r="J2089" i="3"/>
  <c r="H2092" i="3"/>
  <c r="H2093" i="3"/>
  <c r="H2094" i="3" s="1"/>
  <c r="H2091" i="3"/>
  <c r="H203" i="3"/>
  <c r="H205" i="3"/>
  <c r="H206" i="3" s="1"/>
  <c r="H204" i="3"/>
  <c r="J388" i="3"/>
  <c r="J393" i="3" s="1"/>
  <c r="H395" i="3"/>
  <c r="H397" i="3"/>
  <c r="H398" i="3" s="1"/>
  <c r="H396" i="3"/>
  <c r="H1693" i="3"/>
  <c r="H1695" i="3"/>
  <c r="H1696" i="3" s="1"/>
  <c r="H1694" i="3"/>
  <c r="H288" i="3"/>
  <c r="H289" i="3" s="1"/>
  <c r="H286" i="3"/>
  <c r="H287" i="3"/>
  <c r="H156" i="3"/>
  <c r="H157" i="3" s="1"/>
  <c r="H154" i="3"/>
  <c r="H155" i="3"/>
  <c r="G2215" i="3"/>
  <c r="J2285" i="3"/>
  <c r="J2294" i="3" s="1"/>
  <c r="J1968" i="3"/>
  <c r="J1367" i="3"/>
  <c r="J1372" i="3" s="1"/>
  <c r="J1390" i="3"/>
  <c r="J1401" i="3" s="1"/>
  <c r="J1242" i="3"/>
  <c r="J1254" i="3" s="1"/>
  <c r="J955" i="3"/>
  <c r="I963" i="3" s="1"/>
  <c r="J46" i="3"/>
  <c r="J47" i="3" s="1"/>
  <c r="H967" i="3"/>
  <c r="H968" i="3" s="1"/>
  <c r="H965" i="3"/>
  <c r="H966" i="3"/>
  <c r="J1691" i="3"/>
  <c r="H2269" i="3"/>
  <c r="H2270" i="3" s="1"/>
  <c r="H2267" i="3"/>
  <c r="H2268" i="3"/>
  <c r="G1847" i="3"/>
  <c r="H1847" i="3" s="1"/>
  <c r="G1419" i="3"/>
  <c r="H1419" i="3" s="1"/>
  <c r="G495" i="3"/>
  <c r="H495" i="3" s="1"/>
  <c r="G358" i="3"/>
  <c r="H358" i="3" s="1"/>
  <c r="G328" i="3"/>
  <c r="H328" i="3" s="1"/>
  <c r="J63" i="3"/>
  <c r="AS117" i="4"/>
  <c r="AS119" i="4" s="1"/>
  <c r="AS132" i="4" s="1"/>
  <c r="T60" i="4"/>
  <c r="T48" i="4"/>
  <c r="P108" i="4"/>
  <c r="G126" i="4"/>
  <c r="N123" i="4"/>
  <c r="AR76" i="4"/>
  <c r="AS76" i="4" s="1"/>
  <c r="G76" i="4"/>
  <c r="P106" i="4"/>
  <c r="P157" i="4" s="1"/>
  <c r="AR40" i="4"/>
  <c r="AS40" i="4" s="1"/>
  <c r="G40" i="4"/>
  <c r="G16" i="4"/>
  <c r="AR16" i="4"/>
  <c r="AS16" i="4" s="1"/>
  <c r="S42" i="4" l="1"/>
  <c r="T40" i="4"/>
  <c r="T42" i="4" s="1"/>
  <c r="Q78" i="4"/>
  <c r="T76" i="4"/>
  <c r="T78" i="4" s="1"/>
  <c r="H686" i="3"/>
  <c r="H2296" i="3"/>
  <c r="H1605" i="3"/>
  <c r="G581" i="3"/>
  <c r="H581" i="3" s="1"/>
  <c r="H687" i="3"/>
  <c r="H688" i="3" s="1"/>
  <c r="H2298" i="3"/>
  <c r="H2299" i="3" s="1"/>
  <c r="H1606" i="3"/>
  <c r="J1606" i="3" s="1"/>
  <c r="H685" i="3"/>
  <c r="H689" i="3" s="1"/>
  <c r="T100" i="4"/>
  <c r="T102" i="4" s="1"/>
  <c r="Q102" i="4"/>
  <c r="T52" i="4"/>
  <c r="T54" i="4" s="1"/>
  <c r="Q54" i="4"/>
  <c r="S96" i="4"/>
  <c r="T94" i="4"/>
  <c r="T96" i="4" s="1"/>
  <c r="S18" i="4"/>
  <c r="T16" i="4"/>
  <c r="T18" i="4" s="1"/>
  <c r="H1489" i="3"/>
  <c r="J1489" i="3" s="1"/>
  <c r="H1284" i="3"/>
  <c r="H1288" i="3" s="1"/>
  <c r="H1491" i="3"/>
  <c r="H1492" i="3" s="1"/>
  <c r="H1285" i="3"/>
  <c r="J2065" i="3"/>
  <c r="J2066" i="3" s="1"/>
  <c r="H1490" i="3"/>
  <c r="H1286" i="3"/>
  <c r="H1287" i="3" s="1"/>
  <c r="T82" i="4"/>
  <c r="Q84" i="4"/>
  <c r="J74" i="3"/>
  <c r="J40" i="3"/>
  <c r="I62" i="3"/>
  <c r="AR100" i="4"/>
  <c r="AS100" i="4" s="1"/>
  <c r="AS98" i="4" s="1"/>
  <c r="G100" i="4"/>
  <c r="N100" i="4" s="1"/>
  <c r="J2241" i="3"/>
  <c r="J2245" i="3" s="1"/>
  <c r="J2246" i="3" s="1"/>
  <c r="H1834" i="3"/>
  <c r="H1835" i="3" s="1"/>
  <c r="H1833" i="3"/>
  <c r="J1282" i="3"/>
  <c r="J1284" i="3" s="1"/>
  <c r="J39" i="3"/>
  <c r="J1830" i="3"/>
  <c r="J1833" i="3" s="1"/>
  <c r="J312" i="3"/>
  <c r="J51" i="3"/>
  <c r="J38" i="3"/>
  <c r="J311" i="3"/>
  <c r="J315" i="3" s="1"/>
  <c r="J316" i="3" s="1"/>
  <c r="J2063" i="3"/>
  <c r="J2067" i="3" s="1"/>
  <c r="J2068" i="3" s="1"/>
  <c r="G94" i="4"/>
  <c r="G96" i="4" s="1"/>
  <c r="J2064" i="3"/>
  <c r="I61" i="3"/>
  <c r="J180" i="3"/>
  <c r="J181" i="3" s="1"/>
  <c r="H131" i="3"/>
  <c r="I69" i="3"/>
  <c r="G119" i="4"/>
  <c r="J62" i="3"/>
  <c r="J2115" i="3"/>
  <c r="J1460" i="3"/>
  <c r="J1319" i="3"/>
  <c r="J1322" i="3" s="1"/>
  <c r="J1462" i="3"/>
  <c r="J1463" i="3" s="1"/>
  <c r="I1458" i="3"/>
  <c r="J683" i="3"/>
  <c r="J686" i="3" s="1"/>
  <c r="H448" i="3"/>
  <c r="I993" i="3"/>
  <c r="H130" i="3"/>
  <c r="H911" i="3"/>
  <c r="H912" i="3" s="1"/>
  <c r="I907" i="3"/>
  <c r="H132" i="3"/>
  <c r="H133" i="3" s="1"/>
  <c r="J1920" i="3"/>
  <c r="J1548" i="3"/>
  <c r="H1832" i="3"/>
  <c r="I66" i="3"/>
  <c r="J1754" i="3"/>
  <c r="J1093" i="3"/>
  <c r="J1351" i="3"/>
  <c r="J1353" i="3" s="1"/>
  <c r="J155" i="3"/>
  <c r="I1035" i="3"/>
  <c r="J1092" i="3"/>
  <c r="J69" i="3"/>
  <c r="J70" i="3" s="1"/>
  <c r="J2215" i="3"/>
  <c r="J2218" i="3" s="1"/>
  <c r="J907" i="3"/>
  <c r="J911" i="3" s="1"/>
  <c r="J912" i="3" s="1"/>
  <c r="J1549" i="3"/>
  <c r="J871" i="3"/>
  <c r="J874" i="3" s="1"/>
  <c r="H449" i="3"/>
  <c r="H450" i="3" s="1"/>
  <c r="J741" i="3"/>
  <c r="J744" i="3" s="1"/>
  <c r="H909" i="3"/>
  <c r="I2156" i="3"/>
  <c r="J179" i="3"/>
  <c r="J625" i="3"/>
  <c r="J629" i="3" s="1"/>
  <c r="J630" i="3" s="1"/>
  <c r="J1633" i="3"/>
  <c r="M82" i="4"/>
  <c r="G70" i="4"/>
  <c r="N70" i="4" s="1"/>
  <c r="AR70" i="4"/>
  <c r="AS70" i="4" s="1"/>
  <c r="H2120" i="3"/>
  <c r="H481" i="3"/>
  <c r="AR46" i="4"/>
  <c r="AS46" i="4" s="1"/>
  <c r="G46" i="4"/>
  <c r="N46" i="4" s="1"/>
  <c r="AR52" i="4"/>
  <c r="AS52" i="4" s="1"/>
  <c r="AS50" i="4" s="1"/>
  <c r="G52" i="4"/>
  <c r="N52" i="4" s="1"/>
  <c r="H2159" i="3"/>
  <c r="J156" i="3"/>
  <c r="J157" i="3" s="1"/>
  <c r="J284" i="3"/>
  <c r="J288" i="3" s="1"/>
  <c r="J289" i="3" s="1"/>
  <c r="J229" i="3"/>
  <c r="J232" i="3" s="1"/>
  <c r="I152" i="3"/>
  <c r="J1634" i="3"/>
  <c r="J1126" i="3"/>
  <c r="J1129" i="3" s="1"/>
  <c r="I17" i="3"/>
  <c r="J28" i="3"/>
  <c r="I16" i="3"/>
  <c r="J20" i="3"/>
  <c r="J21" i="3" s="1"/>
  <c r="J16" i="3"/>
  <c r="I23" i="3"/>
  <c r="J17" i="3"/>
  <c r="J15" i="3"/>
  <c r="J23" i="3"/>
  <c r="J24" i="3" s="1"/>
  <c r="I20" i="3"/>
  <c r="I15" i="3"/>
  <c r="I1372" i="3"/>
  <c r="J1550" i="3"/>
  <c r="J1551" i="3" s="1"/>
  <c r="I393" i="3"/>
  <c r="I128" i="3"/>
  <c r="J773" i="3"/>
  <c r="M58" i="4"/>
  <c r="M88" i="4"/>
  <c r="I1401" i="3"/>
  <c r="I1980" i="3"/>
  <c r="J1755" i="3"/>
  <c r="J1756" i="3" s="1"/>
  <c r="I2186" i="3"/>
  <c r="I711" i="3"/>
  <c r="H399" i="3"/>
  <c r="G400" i="3" s="1"/>
  <c r="H747" i="3"/>
  <c r="G748" i="3" s="1"/>
  <c r="I625" i="3"/>
  <c r="H999" i="3"/>
  <c r="G1000" i="3" s="1"/>
  <c r="H235" i="3"/>
  <c r="H2328" i="3"/>
  <c r="G2329" i="3" s="1"/>
  <c r="H1407" i="3"/>
  <c r="G1408" i="3" s="1"/>
  <c r="H2158" i="3"/>
  <c r="H1757" i="3"/>
  <c r="H2160" i="3"/>
  <c r="H2161" i="3" s="1"/>
  <c r="H1986" i="3"/>
  <c r="G1987" i="3" s="1"/>
  <c r="H1955" i="3"/>
  <c r="G1956" i="3" s="1"/>
  <c r="J1952" i="3"/>
  <c r="H2221" i="3"/>
  <c r="H572" i="3"/>
  <c r="G573" i="3" s="1"/>
  <c r="H1325" i="3"/>
  <c r="I478" i="3"/>
  <c r="I803" i="3"/>
  <c r="I1778" i="3"/>
  <c r="I201" i="3"/>
  <c r="J201" i="3"/>
  <c r="H182" i="3"/>
  <c r="I1830" i="3"/>
  <c r="J1953" i="3"/>
  <c r="J1954" i="3" s="1"/>
  <c r="H482" i="3"/>
  <c r="H483" i="3" s="1"/>
  <c r="H2192" i="3"/>
  <c r="G2193" i="3" s="1"/>
  <c r="H1464" i="3"/>
  <c r="G1465" i="3" s="1"/>
  <c r="J1951" i="3"/>
  <c r="J963" i="3"/>
  <c r="J967" i="3" s="1"/>
  <c r="J968" i="3" s="1"/>
  <c r="I566" i="3"/>
  <c r="H2247" i="3"/>
  <c r="G2248" i="3" s="1"/>
  <c r="J1519" i="3"/>
  <c r="J1521" i="3"/>
  <c r="J1522" i="3" s="1"/>
  <c r="J1520" i="3"/>
  <c r="J397" i="3"/>
  <c r="J398" i="3" s="1"/>
  <c r="J395" i="3"/>
  <c r="J396" i="3"/>
  <c r="J2037" i="3"/>
  <c r="J2038" i="3"/>
  <c r="J2039" i="3" s="1"/>
  <c r="J2036" i="3"/>
  <c r="J2298" i="3"/>
  <c r="J2299" i="3" s="1"/>
  <c r="J2296" i="3"/>
  <c r="J2297" i="3"/>
  <c r="J1809" i="3"/>
  <c r="J1810" i="3" s="1"/>
  <c r="J1807" i="3"/>
  <c r="J1808" i="3"/>
  <c r="J807" i="3"/>
  <c r="J808" i="3" s="1"/>
  <c r="J805" i="3"/>
  <c r="J806" i="3"/>
  <c r="J1256" i="3"/>
  <c r="J1258" i="3"/>
  <c r="J1259" i="3" s="1"/>
  <c r="J1257" i="3"/>
  <c r="J546" i="3"/>
  <c r="J548" i="3"/>
  <c r="J549" i="3" s="1"/>
  <c r="J547" i="3"/>
  <c r="J1723" i="3"/>
  <c r="J1724" i="3"/>
  <c r="J1725" i="3"/>
  <c r="J1726" i="3" s="1"/>
  <c r="J158" i="3"/>
  <c r="J159" i="3" s="1"/>
  <c r="J1404" i="3"/>
  <c r="J1403" i="3"/>
  <c r="J1405" i="3"/>
  <c r="J1406" i="3" s="1"/>
  <c r="J2189" i="3"/>
  <c r="J2190" i="3"/>
  <c r="J2191" i="3" s="1"/>
  <c r="J2188" i="3"/>
  <c r="H1260" i="3"/>
  <c r="J328" i="3"/>
  <c r="H329" i="3"/>
  <c r="J1695" i="3"/>
  <c r="J1696" i="3" s="1"/>
  <c r="J1693" i="3"/>
  <c r="J1694" i="3"/>
  <c r="J657" i="3"/>
  <c r="J656" i="3"/>
  <c r="J658" i="3"/>
  <c r="J659" i="3" s="1"/>
  <c r="H158" i="3"/>
  <c r="H1609" i="3"/>
  <c r="J1753" i="3"/>
  <c r="J1490" i="3"/>
  <c r="J64" i="3"/>
  <c r="J75" i="3" s="1"/>
  <c r="H2095" i="3"/>
  <c r="J2011" i="3"/>
  <c r="J2012" i="3" s="1"/>
  <c r="J2009" i="3"/>
  <c r="J2010" i="3"/>
  <c r="J1635" i="3"/>
  <c r="J1636" i="3" s="1"/>
  <c r="J182" i="3"/>
  <c r="J183" i="3" s="1"/>
  <c r="H1225" i="3"/>
  <c r="H1226" i="3" s="1"/>
  <c r="H1223" i="3"/>
  <c r="H1224" i="3"/>
  <c r="J1224" i="3" s="1"/>
  <c r="H1663" i="3"/>
  <c r="H1664" i="3" s="1"/>
  <c r="H1661" i="3"/>
  <c r="J1661" i="3" s="1"/>
  <c r="H1662" i="3"/>
  <c r="J1662" i="3" s="1"/>
  <c r="J837" i="3"/>
  <c r="J838" i="3" s="1"/>
  <c r="J835" i="3"/>
  <c r="J836" i="3"/>
  <c r="H1923" i="3"/>
  <c r="H1924" i="3"/>
  <c r="H1925" i="3" s="1"/>
  <c r="H1922" i="3"/>
  <c r="J1889" i="3"/>
  <c r="J1888" i="3"/>
  <c r="J1890" i="3"/>
  <c r="J1891" i="3" s="1"/>
  <c r="G2120" i="3"/>
  <c r="H420" i="3"/>
  <c r="H944" i="3"/>
  <c r="H1784" i="3"/>
  <c r="J1980" i="3"/>
  <c r="H631" i="3"/>
  <c r="J451" i="3"/>
  <c r="J452" i="3" s="1"/>
  <c r="H1523" i="3"/>
  <c r="H877" i="3"/>
  <c r="H1727" i="3"/>
  <c r="J2271" i="3"/>
  <c r="J2272" i="3" s="1"/>
  <c r="H2271" i="3"/>
  <c r="H290" i="3"/>
  <c r="H1697" i="3"/>
  <c r="J418" i="3"/>
  <c r="J419" i="3" s="1"/>
  <c r="J416" i="3"/>
  <c r="J417" i="3"/>
  <c r="H262" i="3"/>
  <c r="H263" i="3" s="1"/>
  <c r="H261" i="3"/>
  <c r="J261" i="3" s="1"/>
  <c r="H260" i="3"/>
  <c r="J358" i="3"/>
  <c r="J480" i="3"/>
  <c r="J482" i="3"/>
  <c r="J483" i="3" s="1"/>
  <c r="J481" i="3"/>
  <c r="J1094" i="3"/>
  <c r="J1095" i="3" s="1"/>
  <c r="I1805" i="3"/>
  <c r="J569" i="3"/>
  <c r="J570" i="3"/>
  <c r="J571" i="3" s="1"/>
  <c r="J568" i="3"/>
  <c r="H2013" i="3"/>
  <c r="H548" i="3"/>
  <c r="H549" i="3" s="1"/>
  <c r="H547" i="3"/>
  <c r="H546" i="3"/>
  <c r="J715" i="3"/>
  <c r="J716" i="3" s="1"/>
  <c r="J713" i="3"/>
  <c r="J714" i="3"/>
  <c r="J1607" i="3"/>
  <c r="J1608" i="3" s="1"/>
  <c r="J1605" i="3"/>
  <c r="J1191" i="3"/>
  <c r="J1192" i="3" s="1"/>
  <c r="J1189" i="3"/>
  <c r="J1190" i="3"/>
  <c r="H839" i="3"/>
  <c r="H1041" i="3"/>
  <c r="H315" i="3"/>
  <c r="H2067" i="3"/>
  <c r="H1193" i="3"/>
  <c r="J2156" i="3"/>
  <c r="H717" i="3"/>
  <c r="H660" i="3"/>
  <c r="H1069" i="3"/>
  <c r="J495" i="3"/>
  <c r="H1376" i="3"/>
  <c r="H1377" i="3" s="1"/>
  <c r="H1374" i="3"/>
  <c r="H1375" i="3"/>
  <c r="H776" i="3"/>
  <c r="H775" i="3"/>
  <c r="H777" i="3"/>
  <c r="H778" i="3" s="1"/>
  <c r="H1809" i="3"/>
  <c r="H1810" i="3" s="1"/>
  <c r="H1807" i="3"/>
  <c r="H1808" i="3"/>
  <c r="J997" i="3"/>
  <c r="J998" i="3" s="1"/>
  <c r="J996" i="3"/>
  <c r="J995" i="3"/>
  <c r="J2108" i="3"/>
  <c r="I544" i="3"/>
  <c r="J581" i="3"/>
  <c r="H582" i="3"/>
  <c r="J1035" i="3"/>
  <c r="H1637" i="3"/>
  <c r="H1552" i="3"/>
  <c r="G359" i="3"/>
  <c r="H359" i="3" s="1"/>
  <c r="J359" i="3" s="1"/>
  <c r="G496" i="3"/>
  <c r="H496" i="3" s="1"/>
  <c r="J496" i="3" s="1"/>
  <c r="J940" i="3"/>
  <c r="J942" i="3"/>
  <c r="J943" i="3" s="1"/>
  <c r="J941" i="3"/>
  <c r="J41" i="3"/>
  <c r="I52" i="3" s="1"/>
  <c r="I51" i="3" s="1"/>
  <c r="H1129" i="3"/>
  <c r="H1130" i="3"/>
  <c r="H1131" i="3" s="1"/>
  <c r="H1128" i="3"/>
  <c r="J1067" i="3"/>
  <c r="J1068" i="3" s="1"/>
  <c r="J1065" i="3"/>
  <c r="J1066" i="3"/>
  <c r="I88" i="3"/>
  <c r="I92" i="3"/>
  <c r="I86" i="3"/>
  <c r="I84" i="3"/>
  <c r="J102" i="3"/>
  <c r="J97" i="3"/>
  <c r="I97" i="3"/>
  <c r="J87" i="3"/>
  <c r="J85" i="3"/>
  <c r="I93" i="3"/>
  <c r="J89" i="3"/>
  <c r="I87" i="3"/>
  <c r="I85" i="3"/>
  <c r="I89" i="3"/>
  <c r="I96" i="3"/>
  <c r="J92" i="3"/>
  <c r="J93" i="3"/>
  <c r="J88" i="3"/>
  <c r="J96" i="3"/>
  <c r="J86" i="3"/>
  <c r="J84" i="3"/>
  <c r="J1781" i="3"/>
  <c r="J1782" i="3"/>
  <c r="J1783" i="3" s="1"/>
  <c r="J1780" i="3"/>
  <c r="J128" i="3"/>
  <c r="J1142" i="3"/>
  <c r="H1143" i="3"/>
  <c r="H1154" i="3" s="1"/>
  <c r="H64" i="4" s="1"/>
  <c r="H1096" i="3"/>
  <c r="H1581" i="3"/>
  <c r="J1847" i="3"/>
  <c r="H1848" i="3"/>
  <c r="H207" i="3"/>
  <c r="J2326" i="3"/>
  <c r="J2327" i="3" s="1"/>
  <c r="J2324" i="3"/>
  <c r="J2325" i="3"/>
  <c r="I1254" i="3"/>
  <c r="H809" i="3"/>
  <c r="H1357" i="3"/>
  <c r="H2040" i="3"/>
  <c r="J1419" i="3"/>
  <c r="H1420" i="3"/>
  <c r="H969" i="3"/>
  <c r="J1577" i="3"/>
  <c r="J1578" i="3"/>
  <c r="J1579" i="3"/>
  <c r="J1580" i="3" s="1"/>
  <c r="J2093" i="3"/>
  <c r="J2094" i="3" s="1"/>
  <c r="J2091" i="3"/>
  <c r="J2092" i="3"/>
  <c r="H1892" i="3"/>
  <c r="I284" i="3"/>
  <c r="J1374" i="3"/>
  <c r="J1376" i="3"/>
  <c r="J1377" i="3" s="1"/>
  <c r="J1375" i="3"/>
  <c r="AS96" i="4"/>
  <c r="AS92" i="4"/>
  <c r="N40" i="4"/>
  <c r="AS14" i="4"/>
  <c r="AS18" i="4"/>
  <c r="N76" i="4"/>
  <c r="P110" i="4"/>
  <c r="G18" i="4"/>
  <c r="N16" i="4"/>
  <c r="G14" i="4"/>
  <c r="N126" i="4"/>
  <c r="G128" i="4"/>
  <c r="J1922" i="3" l="1"/>
  <c r="Q106" i="4"/>
  <c r="Q157" i="4" s="1"/>
  <c r="N94" i="4"/>
  <c r="H1493" i="3"/>
  <c r="G92" i="4"/>
  <c r="J1491" i="3"/>
  <c r="J1492" i="3" s="1"/>
  <c r="H2300" i="3"/>
  <c r="G2301" i="3" s="1"/>
  <c r="J1285" i="3"/>
  <c r="J2244" i="3"/>
  <c r="J1832" i="3"/>
  <c r="J1834" i="3"/>
  <c r="J1835" i="3" s="1"/>
  <c r="H1836" i="3"/>
  <c r="G1837" i="3" s="1"/>
  <c r="J2243" i="3"/>
  <c r="J2247" i="3" s="1"/>
  <c r="J2248" i="3" s="1"/>
  <c r="J1128" i="3"/>
  <c r="J1286" i="3"/>
  <c r="J1287" i="3" s="1"/>
  <c r="H451" i="3"/>
  <c r="H452" i="3" s="1"/>
  <c r="J1354" i="3"/>
  <c r="J1923" i="3"/>
  <c r="J1464" i="3"/>
  <c r="J1465" i="3" s="1"/>
  <c r="J1355" i="3"/>
  <c r="J1356" i="3" s="1"/>
  <c r="G102" i="4"/>
  <c r="I2120" i="3"/>
  <c r="J875" i="3"/>
  <c r="J876" i="3" s="1"/>
  <c r="J1321" i="3"/>
  <c r="H748" i="3"/>
  <c r="J687" i="3"/>
  <c r="J688" i="3" s="1"/>
  <c r="J2219" i="3"/>
  <c r="J2220" i="3" s="1"/>
  <c r="AS102" i="4"/>
  <c r="J685" i="3"/>
  <c r="I119" i="4"/>
  <c r="N119" i="4"/>
  <c r="G132" i="4"/>
  <c r="J286" i="3"/>
  <c r="J290" i="3" s="1"/>
  <c r="J291" i="3" s="1"/>
  <c r="G98" i="4"/>
  <c r="J287" i="3"/>
  <c r="J1130" i="3"/>
  <c r="J1131" i="3" s="1"/>
  <c r="J873" i="3"/>
  <c r="J877" i="3" s="1"/>
  <c r="J878" i="3" s="1"/>
  <c r="J1323" i="3"/>
  <c r="J1324" i="3" s="1"/>
  <c r="J628" i="3"/>
  <c r="J745" i="3"/>
  <c r="J746" i="3" s="1"/>
  <c r="J743" i="3"/>
  <c r="J747" i="3" s="1"/>
  <c r="J748" i="3" s="1"/>
  <c r="H913" i="3"/>
  <c r="G914" i="3" s="1"/>
  <c r="H1408" i="3"/>
  <c r="J909" i="3"/>
  <c r="J913" i="3" s="1"/>
  <c r="J914" i="3" s="1"/>
  <c r="N54" i="4"/>
  <c r="H134" i="3"/>
  <c r="G135" i="3" s="1"/>
  <c r="J2217" i="3"/>
  <c r="J627" i="3"/>
  <c r="J631" i="3" s="1"/>
  <c r="J632" i="3" s="1"/>
  <c r="AS54" i="4"/>
  <c r="H1000" i="3"/>
  <c r="I52" i="4" s="1"/>
  <c r="L52" i="4" s="1"/>
  <c r="J231" i="3"/>
  <c r="J910" i="3"/>
  <c r="N50" i="4"/>
  <c r="G54" i="4"/>
  <c r="H400" i="3"/>
  <c r="H2123" i="3"/>
  <c r="M64" i="4"/>
  <c r="G342" i="3"/>
  <c r="S22" i="4"/>
  <c r="G50" i="4"/>
  <c r="H593" i="3"/>
  <c r="H34" i="4" s="1"/>
  <c r="S34" i="4"/>
  <c r="H2122" i="3"/>
  <c r="H1432" i="3"/>
  <c r="H1956" i="3"/>
  <c r="H2193" i="3"/>
  <c r="I94" i="4" s="1"/>
  <c r="L94" i="4" s="1"/>
  <c r="H2329" i="3"/>
  <c r="H2124" i="3"/>
  <c r="H2125" i="3" s="1"/>
  <c r="H573" i="3"/>
  <c r="S90" i="4"/>
  <c r="T90" i="4"/>
  <c r="G1154" i="3"/>
  <c r="S64" i="4"/>
  <c r="G82" i="4"/>
  <c r="AR82" i="4"/>
  <c r="AS82" i="4" s="1"/>
  <c r="G1859" i="3"/>
  <c r="G42" i="4"/>
  <c r="J233" i="3"/>
  <c r="J234" i="3" s="1"/>
  <c r="H1465" i="3"/>
  <c r="H264" i="3"/>
  <c r="G265" i="3" s="1"/>
  <c r="I75" i="3"/>
  <c r="I74" i="3" s="1"/>
  <c r="H1987" i="3"/>
  <c r="J1757" i="3"/>
  <c r="J1758" i="3" s="1"/>
  <c r="J572" i="3"/>
  <c r="J573" i="3" s="1"/>
  <c r="J18" i="3"/>
  <c r="J29" i="3" s="1"/>
  <c r="J776" i="3"/>
  <c r="J777" i="3"/>
  <c r="J778" i="3" s="1"/>
  <c r="J775" i="3"/>
  <c r="H2162" i="3"/>
  <c r="H2163" i="3" s="1"/>
  <c r="H2248" i="3"/>
  <c r="J1552" i="3"/>
  <c r="J1553" i="3" s="1"/>
  <c r="J1955" i="3"/>
  <c r="J1956" i="3" s="1"/>
  <c r="G58" i="4"/>
  <c r="AR58" i="4"/>
  <c r="AS58" i="4" s="1"/>
  <c r="AR88" i="4"/>
  <c r="AS88" i="4" s="1"/>
  <c r="G88" i="4"/>
  <c r="J2120" i="3"/>
  <c r="J2123" i="3" s="1"/>
  <c r="J52" i="3"/>
  <c r="J999" i="3"/>
  <c r="J1000" i="3" s="1"/>
  <c r="J1609" i="3"/>
  <c r="J1610" i="3" s="1"/>
  <c r="H550" i="3"/>
  <c r="G551" i="3" s="1"/>
  <c r="J1225" i="3"/>
  <c r="J1226" i="3" s="1"/>
  <c r="G1758" i="3"/>
  <c r="H1758" i="3"/>
  <c r="G2222" i="3"/>
  <c r="H2222" i="3"/>
  <c r="I100" i="4" s="1"/>
  <c r="L100" i="4" s="1"/>
  <c r="G1432" i="3"/>
  <c r="H1811" i="3"/>
  <c r="G1812" i="3" s="1"/>
  <c r="G236" i="3"/>
  <c r="H236" i="3"/>
  <c r="J717" i="3"/>
  <c r="J718" i="3" s="1"/>
  <c r="J2013" i="3"/>
  <c r="J2014" i="3" s="1"/>
  <c r="G1326" i="3"/>
  <c r="H1326" i="3"/>
  <c r="H1859" i="3"/>
  <c r="H1926" i="3"/>
  <c r="J1523" i="3"/>
  <c r="J1524" i="3" s="1"/>
  <c r="H484" i="3"/>
  <c r="J1637" i="3"/>
  <c r="J1638" i="3" s="1"/>
  <c r="J966" i="3"/>
  <c r="J839" i="3"/>
  <c r="J840" i="3" s="1"/>
  <c r="J809" i="3"/>
  <c r="J810" i="3" s="1"/>
  <c r="J965" i="3"/>
  <c r="J1924" i="3"/>
  <c r="J1925" i="3" s="1"/>
  <c r="J204" i="3"/>
  <c r="J203" i="3"/>
  <c r="J205" i="3"/>
  <c r="J206" i="3" s="1"/>
  <c r="J2095" i="3"/>
  <c r="J2096" i="3" s="1"/>
  <c r="H1378" i="3"/>
  <c r="G1379" i="3" s="1"/>
  <c r="J1697" i="3"/>
  <c r="J1698" i="3" s="1"/>
  <c r="G183" i="3"/>
  <c r="H183" i="3"/>
  <c r="J1848" i="3"/>
  <c r="J1859" i="3" s="1"/>
  <c r="G1289" i="3"/>
  <c r="H1289" i="3"/>
  <c r="I70" i="4" s="1"/>
  <c r="L70" i="4" s="1"/>
  <c r="J94" i="3"/>
  <c r="G1070" i="3"/>
  <c r="H1070" i="3"/>
  <c r="G1042" i="3"/>
  <c r="H1042" i="3"/>
  <c r="H1227" i="3"/>
  <c r="G1261" i="3"/>
  <c r="H1261" i="3"/>
  <c r="J550" i="3"/>
  <c r="J551" i="3" s="1"/>
  <c r="J1223" i="3"/>
  <c r="J1378" i="3"/>
  <c r="J1379" i="3" s="1"/>
  <c r="G1893" i="3"/>
  <c r="H1893" i="3"/>
  <c r="G2041" i="3"/>
  <c r="H2041" i="3"/>
  <c r="G1582" i="3"/>
  <c r="H1582" i="3"/>
  <c r="G1097" i="3"/>
  <c r="H1097" i="3"/>
  <c r="I58" i="4" s="1"/>
  <c r="L58" i="4" s="1"/>
  <c r="J90" i="3"/>
  <c r="J1039" i="3"/>
  <c r="J1040" i="3" s="1"/>
  <c r="J1037" i="3"/>
  <c r="J1038" i="3"/>
  <c r="J1132" i="3"/>
  <c r="J1133" i="3" s="1"/>
  <c r="G690" i="3"/>
  <c r="H690" i="3"/>
  <c r="I40" i="4" s="1"/>
  <c r="L40" i="4" s="1"/>
  <c r="J2160" i="3"/>
  <c r="J2161" i="3" s="1"/>
  <c r="J2158" i="3"/>
  <c r="J2159" i="3"/>
  <c r="J1096" i="3"/>
  <c r="J1097" i="3" s="1"/>
  <c r="G632" i="3"/>
  <c r="H632" i="3"/>
  <c r="J660" i="3"/>
  <c r="J661" i="3" s="1"/>
  <c r="H342" i="3"/>
  <c r="H22" i="4" s="1"/>
  <c r="J1407" i="3"/>
  <c r="J1408" i="3" s="1"/>
  <c r="J2040" i="3"/>
  <c r="J2041" i="3" s="1"/>
  <c r="J399" i="3"/>
  <c r="J400" i="3" s="1"/>
  <c r="J1143" i="3"/>
  <c r="I1154" i="3" s="1"/>
  <c r="G316" i="3"/>
  <c r="H316" i="3"/>
  <c r="G1638" i="3"/>
  <c r="H1638" i="3"/>
  <c r="H779" i="3"/>
  <c r="G718" i="3"/>
  <c r="H718" i="3"/>
  <c r="G208" i="3"/>
  <c r="H208" i="3"/>
  <c r="H1158" i="3"/>
  <c r="H1159" i="3" s="1"/>
  <c r="H1157" i="3"/>
  <c r="H1156" i="3"/>
  <c r="J131" i="3"/>
  <c r="J132" i="3"/>
  <c r="J133" i="3" s="1"/>
  <c r="J130" i="3"/>
  <c r="H1132" i="3"/>
  <c r="G1194" i="3"/>
  <c r="H1194" i="3"/>
  <c r="J1193" i="3"/>
  <c r="J1194" i="3" s="1"/>
  <c r="H360" i="3"/>
  <c r="G1698" i="3"/>
  <c r="H1698" i="3"/>
  <c r="G1728" i="3"/>
  <c r="H1728" i="3"/>
  <c r="J1984" i="3"/>
  <c r="J1985" i="3" s="1"/>
  <c r="J1983" i="3"/>
  <c r="J1982" i="3"/>
  <c r="J1892" i="3"/>
  <c r="J1893" i="3" s="1"/>
  <c r="J260" i="3"/>
  <c r="G2096" i="3"/>
  <c r="H2096" i="3"/>
  <c r="J2192" i="3"/>
  <c r="J2193" i="3" s="1"/>
  <c r="J1727" i="3"/>
  <c r="J1728" i="3" s="1"/>
  <c r="J1663" i="3"/>
  <c r="J1664" i="3" s="1"/>
  <c r="J1811" i="3"/>
  <c r="J1812" i="3" s="1"/>
  <c r="G810" i="3"/>
  <c r="H810" i="3"/>
  <c r="J944" i="3"/>
  <c r="J945" i="3" s="1"/>
  <c r="G593" i="3"/>
  <c r="G840" i="3"/>
  <c r="H840" i="3"/>
  <c r="I46" i="4" s="1"/>
  <c r="L46" i="4" s="1"/>
  <c r="J1069" i="3"/>
  <c r="J1070" i="3" s="1"/>
  <c r="J1581" i="3"/>
  <c r="J1582" i="3" s="1"/>
  <c r="J1420" i="3"/>
  <c r="I1432" i="3" s="1"/>
  <c r="G1358" i="3"/>
  <c r="H1358" i="3"/>
  <c r="J1784" i="3"/>
  <c r="J1785" i="3" s="1"/>
  <c r="J98" i="3"/>
  <c r="G1553" i="3"/>
  <c r="H1553" i="3"/>
  <c r="H497" i="3"/>
  <c r="J484" i="3"/>
  <c r="J485" i="3" s="1"/>
  <c r="J360" i="3"/>
  <c r="I372" i="3" s="1"/>
  <c r="J420" i="3"/>
  <c r="J421" i="3" s="1"/>
  <c r="G291" i="3"/>
  <c r="H291" i="3"/>
  <c r="G1785" i="3"/>
  <c r="H1785" i="3"/>
  <c r="H1665" i="3"/>
  <c r="J262" i="3"/>
  <c r="J263" i="3" s="1"/>
  <c r="G1610" i="3"/>
  <c r="H1610" i="3"/>
  <c r="J1260" i="3"/>
  <c r="J1261" i="3" s="1"/>
  <c r="J497" i="3"/>
  <c r="J509" i="3" s="1"/>
  <c r="G661" i="3"/>
  <c r="H661" i="3"/>
  <c r="G2068" i="3"/>
  <c r="H2068" i="3"/>
  <c r="G2014" i="3"/>
  <c r="H2014" i="3"/>
  <c r="G878" i="3"/>
  <c r="H878" i="3"/>
  <c r="G945" i="3"/>
  <c r="H945" i="3"/>
  <c r="H1837" i="3"/>
  <c r="I82" i="4" s="1"/>
  <c r="L82" i="4" s="1"/>
  <c r="J1493" i="3"/>
  <c r="J1494" i="3" s="1"/>
  <c r="G159" i="3"/>
  <c r="H159" i="3"/>
  <c r="J329" i="3"/>
  <c r="I342" i="3" s="1"/>
  <c r="J2328" i="3"/>
  <c r="J2329" i="3" s="1"/>
  <c r="G1494" i="3"/>
  <c r="H1494" i="3"/>
  <c r="I76" i="4" s="1"/>
  <c r="L76" i="4" s="1"/>
  <c r="G1524" i="3"/>
  <c r="H1524" i="3"/>
  <c r="G421" i="3"/>
  <c r="H421" i="3"/>
  <c r="G970" i="3"/>
  <c r="H970" i="3"/>
  <c r="G2272" i="3"/>
  <c r="H2272" i="3"/>
  <c r="J582" i="3"/>
  <c r="I593" i="3" s="1"/>
  <c r="J2300" i="3"/>
  <c r="J2301" i="3" s="1"/>
  <c r="N128" i="4"/>
  <c r="G133" i="4"/>
  <c r="I128" i="4"/>
  <c r="N102" i="4"/>
  <c r="N98" i="4"/>
  <c r="N18" i="4"/>
  <c r="N14" i="4"/>
  <c r="U14" i="4" s="1"/>
  <c r="N96" i="4"/>
  <c r="N92" i="4"/>
  <c r="U92" i="4" s="1"/>
  <c r="H2301" i="3" l="1"/>
  <c r="G452" i="3"/>
  <c r="J1836" i="3"/>
  <c r="J1837" i="3" s="1"/>
  <c r="J1288" i="3"/>
  <c r="J1289" i="3" s="1"/>
  <c r="U98" i="4"/>
  <c r="J2221" i="3"/>
  <c r="J2222" i="3" s="1"/>
  <c r="J1357" i="3"/>
  <c r="J1358" i="3" s="1"/>
  <c r="J1325" i="3"/>
  <c r="J1326" i="3" s="1"/>
  <c r="J689" i="3"/>
  <c r="J690" i="3" s="1"/>
  <c r="H914" i="3"/>
  <c r="H135" i="3"/>
  <c r="I16" i="4" s="1"/>
  <c r="L16" i="4" s="1"/>
  <c r="H1863" i="3"/>
  <c r="H1864" i="3" s="1"/>
  <c r="H1436" i="3"/>
  <c r="H1437" i="3" s="1"/>
  <c r="AS78" i="4"/>
  <c r="H597" i="3"/>
  <c r="H598" i="3" s="1"/>
  <c r="H2126" i="3"/>
  <c r="G2127" i="3" s="1"/>
  <c r="H1435" i="3"/>
  <c r="U50" i="4"/>
  <c r="J1227" i="3"/>
  <c r="J1228" i="3" s="1"/>
  <c r="J2122" i="3"/>
  <c r="I29" i="3"/>
  <c r="I28" i="3" s="1"/>
  <c r="J2124" i="3"/>
  <c r="J2125" i="3" s="1"/>
  <c r="G509" i="3"/>
  <c r="M22" i="4"/>
  <c r="H265" i="3"/>
  <c r="H596" i="3"/>
  <c r="N82" i="4"/>
  <c r="G2163" i="3"/>
  <c r="H1861" i="3"/>
  <c r="H1434" i="3"/>
  <c r="AS38" i="4"/>
  <c r="AS42" i="4"/>
  <c r="G48" i="4"/>
  <c r="G44" i="4"/>
  <c r="S24" i="4"/>
  <c r="T22" i="4"/>
  <c r="G38" i="4"/>
  <c r="AS48" i="4"/>
  <c r="AS44" i="4"/>
  <c r="S66" i="4"/>
  <c r="T64" i="4"/>
  <c r="T66" i="4" s="1"/>
  <c r="S36" i="4"/>
  <c r="T34" i="4"/>
  <c r="T36" i="4" s="1"/>
  <c r="G78" i="4"/>
  <c r="T84" i="4"/>
  <c r="S84" i="4"/>
  <c r="S72" i="4"/>
  <c r="T72" i="4"/>
  <c r="M34" i="4"/>
  <c r="AR64" i="4"/>
  <c r="AS64" i="4" s="1"/>
  <c r="G64" i="4"/>
  <c r="G372" i="3"/>
  <c r="S28" i="4"/>
  <c r="T28" i="4" s="1"/>
  <c r="H595" i="3"/>
  <c r="H1862" i="3"/>
  <c r="G74" i="4"/>
  <c r="AS74" i="4"/>
  <c r="J235" i="3"/>
  <c r="J236" i="3" s="1"/>
  <c r="J779" i="3"/>
  <c r="J780" i="3" s="1"/>
  <c r="J342" i="3"/>
  <c r="J345" i="3" s="1"/>
  <c r="AS56" i="4"/>
  <c r="AS60" i="4"/>
  <c r="J1926" i="3"/>
  <c r="J1927" i="3" s="1"/>
  <c r="N58" i="4"/>
  <c r="G60" i="4"/>
  <c r="G56" i="4"/>
  <c r="N88" i="4"/>
  <c r="H1812" i="3"/>
  <c r="J969" i="3"/>
  <c r="J970" i="3" s="1"/>
  <c r="J593" i="3"/>
  <c r="J597" i="3" s="1"/>
  <c r="J598" i="3" s="1"/>
  <c r="H1160" i="3"/>
  <c r="G1161" i="3" s="1"/>
  <c r="J1154" i="3"/>
  <c r="J1157" i="3" s="1"/>
  <c r="I1859" i="3"/>
  <c r="H509" i="3"/>
  <c r="J1432" i="3"/>
  <c r="J1436" i="3" s="1"/>
  <c r="J1437" i="3" s="1"/>
  <c r="H372" i="3"/>
  <c r="J1665" i="3"/>
  <c r="J1666" i="3" s="1"/>
  <c r="I509" i="3"/>
  <c r="H551" i="3"/>
  <c r="H1379" i="3"/>
  <c r="J134" i="3"/>
  <c r="J135" i="3" s="1"/>
  <c r="J1041" i="3"/>
  <c r="J1042" i="3" s="1"/>
  <c r="G485" i="3"/>
  <c r="H485" i="3"/>
  <c r="G1927" i="3"/>
  <c r="H1927" i="3"/>
  <c r="I88" i="4" s="1"/>
  <c r="L88" i="4" s="1"/>
  <c r="J2162" i="3"/>
  <c r="J2163" i="3" s="1"/>
  <c r="I103" i="3"/>
  <c r="I102" i="3" s="1"/>
  <c r="J207" i="3"/>
  <c r="J208" i="3" s="1"/>
  <c r="J511" i="3"/>
  <c r="J513" i="3"/>
  <c r="J514" i="3" s="1"/>
  <c r="J512" i="3"/>
  <c r="J372" i="3"/>
  <c r="G780" i="3"/>
  <c r="H780" i="3"/>
  <c r="J103" i="3"/>
  <c r="J1986" i="3"/>
  <c r="J1987" i="3" s="1"/>
  <c r="G1666" i="3"/>
  <c r="H1666" i="3"/>
  <c r="H344" i="3"/>
  <c r="H346" i="3"/>
  <c r="H347" i="3" s="1"/>
  <c r="H345" i="3"/>
  <c r="J1862" i="3"/>
  <c r="J1861" i="3"/>
  <c r="J1863" i="3"/>
  <c r="J1864" i="3" s="1"/>
  <c r="G1133" i="3"/>
  <c r="H1133" i="3"/>
  <c r="G1228" i="3"/>
  <c r="H1228" i="3"/>
  <c r="J264" i="3"/>
  <c r="J265" i="3" s="1"/>
  <c r="H1438" i="3" l="1"/>
  <c r="G1439" i="3" s="1"/>
  <c r="H2127" i="3"/>
  <c r="H1865" i="3"/>
  <c r="H1866" i="3" s="1"/>
  <c r="J344" i="3"/>
  <c r="AS86" i="4"/>
  <c r="H599" i="3"/>
  <c r="H600" i="3" s="1"/>
  <c r="I34" i="4" s="1"/>
  <c r="L34" i="4" s="1"/>
  <c r="AS90" i="4"/>
  <c r="J1435" i="3"/>
  <c r="J2126" i="3"/>
  <c r="J2127" i="3" s="1"/>
  <c r="G86" i="4"/>
  <c r="AS62" i="4"/>
  <c r="AS66" i="4"/>
  <c r="N78" i="4"/>
  <c r="N74" i="4"/>
  <c r="U74" i="4" s="1"/>
  <c r="S106" i="4"/>
  <c r="S157" i="4" s="1"/>
  <c r="AR34" i="4"/>
  <c r="AS34" i="4" s="1"/>
  <c r="G34" i="4"/>
  <c r="T24" i="4"/>
  <c r="T106" i="4" s="1"/>
  <c r="T157" i="4" s="1"/>
  <c r="J346" i="3"/>
  <c r="J347" i="3" s="1"/>
  <c r="H375" i="3"/>
  <c r="H28" i="4"/>
  <c r="G90" i="4"/>
  <c r="H513" i="3"/>
  <c r="H514" i="3" s="1"/>
  <c r="AR22" i="4"/>
  <c r="AS22" i="4" s="1"/>
  <c r="G22" i="4"/>
  <c r="G66" i="4"/>
  <c r="G62" i="4"/>
  <c r="N64" i="4"/>
  <c r="N38" i="4"/>
  <c r="U38" i="4" s="1"/>
  <c r="N42" i="4"/>
  <c r="N44" i="4"/>
  <c r="U44" i="4" s="1"/>
  <c r="N48" i="4"/>
  <c r="J1158" i="3"/>
  <c r="J1159" i="3" s="1"/>
  <c r="J1156" i="3"/>
  <c r="J596" i="3"/>
  <c r="N56" i="4"/>
  <c r="U56" i="4" s="1"/>
  <c r="N60" i="4"/>
  <c r="N90" i="4"/>
  <c r="N86" i="4"/>
  <c r="H512" i="3"/>
  <c r="J595" i="3"/>
  <c r="H511" i="3"/>
  <c r="H374" i="3"/>
  <c r="H376" i="3"/>
  <c r="H377" i="3" s="1"/>
  <c r="J1434" i="3"/>
  <c r="H1161" i="3"/>
  <c r="I64" i="4" s="1"/>
  <c r="L64" i="4" s="1"/>
  <c r="J515" i="3"/>
  <c r="J516" i="3" s="1"/>
  <c r="J376" i="3"/>
  <c r="J377" i="3" s="1"/>
  <c r="J374" i="3"/>
  <c r="J375" i="3"/>
  <c r="J1865" i="3"/>
  <c r="J1866" i="3" s="1"/>
  <c r="H348" i="3"/>
  <c r="H1439" i="3" l="1"/>
  <c r="G1866" i="3"/>
  <c r="G600" i="3"/>
  <c r="J1438" i="3"/>
  <c r="J1439" i="3" s="1"/>
  <c r="U86" i="4"/>
  <c r="N66" i="4"/>
  <c r="N62" i="4"/>
  <c r="U62" i="4" s="1"/>
  <c r="G72" i="4"/>
  <c r="G68" i="4"/>
  <c r="M28" i="4"/>
  <c r="G32" i="4"/>
  <c r="G36" i="4"/>
  <c r="N34" i="4"/>
  <c r="AS36" i="4"/>
  <c r="AS32" i="4"/>
  <c r="N22" i="4"/>
  <c r="G24" i="4"/>
  <c r="G20" i="4"/>
  <c r="G84" i="4"/>
  <c r="G80" i="4"/>
  <c r="J1160" i="3"/>
  <c r="J1161" i="3" s="1"/>
  <c r="AS20" i="4"/>
  <c r="AS24" i="4"/>
  <c r="AS80" i="4"/>
  <c r="AS84" i="4"/>
  <c r="J348" i="3"/>
  <c r="J349" i="3" s="1"/>
  <c r="AS72" i="4"/>
  <c r="AS68" i="4"/>
  <c r="J599" i="3"/>
  <c r="J600" i="3" s="1"/>
  <c r="H378" i="3"/>
  <c r="G379" i="3" s="1"/>
  <c r="H515" i="3"/>
  <c r="G516" i="3" s="1"/>
  <c r="J378" i="3"/>
  <c r="J379" i="3" s="1"/>
  <c r="G349" i="3"/>
  <c r="H349" i="3"/>
  <c r="I22" i="4" s="1"/>
  <c r="L22" i="4" s="1"/>
  <c r="H379" i="3" l="1"/>
  <c r="I28" i="4" s="1"/>
  <c r="L28" i="4" s="1"/>
  <c r="N24" i="4"/>
  <c r="N20" i="4"/>
  <c r="U20" i="4" s="1"/>
  <c r="N68" i="4"/>
  <c r="U68" i="4" s="1"/>
  <c r="N72" i="4"/>
  <c r="G28" i="4"/>
  <c r="AR28" i="4"/>
  <c r="AS28" i="4" s="1"/>
  <c r="N84" i="4"/>
  <c r="N80" i="4"/>
  <c r="U80" i="4" s="1"/>
  <c r="N36" i="4"/>
  <c r="N32" i="4"/>
  <c r="U32" i="4" s="1"/>
  <c r="M106" i="4"/>
  <c r="H516" i="3"/>
  <c r="L106" i="4" l="1"/>
  <c r="AS30" i="4"/>
  <c r="AS26" i="4"/>
  <c r="G106" i="4"/>
  <c r="G134" i="4"/>
  <c r="N28" i="4"/>
  <c r="G30" i="4"/>
  <c r="G26" i="4"/>
  <c r="AS106" i="4" l="1"/>
  <c r="AS134" i="4" s="1"/>
  <c r="AS137" i="4" s="1"/>
  <c r="AS139" i="4" s="1"/>
  <c r="N30" i="4"/>
  <c r="N26" i="4"/>
  <c r="U26" i="4" s="1"/>
  <c r="N106" i="4"/>
  <c r="N107" i="4" s="1"/>
  <c r="G111" i="4"/>
  <c r="N134" i="4"/>
  <c r="G135" i="4"/>
  <c r="M138" i="4"/>
  <c r="M117" i="4"/>
  <c r="G137" i="4"/>
  <c r="M126" i="4"/>
  <c r="G136" i="4"/>
  <c r="N136" i="4" s="1"/>
  <c r="AS135" i="4" l="1"/>
  <c r="AS136" i="4"/>
  <c r="N137" i="4"/>
  <c r="G139" i="4"/>
  <c r="N139" i="4" s="1"/>
  <c r="N135" i="4"/>
  <c r="G138" i="4"/>
  <c r="AS138" i="4" l="1"/>
  <c r="AS140" i="4" s="1"/>
  <c r="AS142" i="4" s="1"/>
  <c r="AS143" i="4" s="1"/>
  <c r="N138" i="4"/>
  <c r="G140" i="4"/>
  <c r="AS157" i="4" l="1"/>
  <c r="AS1" i="4" s="1"/>
  <c r="G157" i="4"/>
  <c r="G1" i="4" s="1"/>
  <c r="H1" i="3" s="1"/>
  <c r="G142" i="4"/>
  <c r="G143" i="4" s="1"/>
  <c r="I140" i="4"/>
  <c r="N140" i="4"/>
</calcChain>
</file>

<file path=xl/sharedStrings.xml><?xml version="1.0" encoding="utf-8"?>
<sst xmlns="http://schemas.openxmlformats.org/spreadsheetml/2006/main" count="5092" uniqueCount="683">
  <si>
    <t>2015.1</t>
  </si>
  <si>
    <t>www.sagut.com</t>
  </si>
  <si>
    <t>Unit  CD</t>
  </si>
  <si>
    <t>Unit  CT</t>
  </si>
  <si>
    <t>Decimales</t>
  </si>
  <si>
    <t>Durac</t>
  </si>
  <si>
    <t>CT</t>
  </si>
  <si>
    <t>CD</t>
  </si>
  <si>
    <t>CASA</t>
  </si>
  <si>
    <t>DOBLECLIC AQUÍ PARA OCULTAR</t>
  </si>
  <si>
    <t>C1</t>
  </si>
  <si>
    <t>C2</t>
  </si>
  <si>
    <t>C3</t>
  </si>
  <si>
    <t>C4</t>
  </si>
  <si>
    <t>C5</t>
  </si>
  <si>
    <t>C6</t>
  </si>
  <si>
    <t xml:space="preserve"> </t>
  </si>
  <si>
    <t xml:space="preserve">Valor Final del Contrato  $ </t>
  </si>
  <si>
    <t xml:space="preserve">Inicio  </t>
  </si>
  <si>
    <t>Precios Base</t>
  </si>
  <si>
    <t>Dobleclic para ocultar Cantidades Definitivas</t>
  </si>
  <si>
    <t>Fin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</si>
  <si>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</si>
  <si>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</si>
  <si>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</si>
  <si>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</si>
  <si>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</si>
  <si>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</si>
  <si>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</si>
  <si>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</si>
  <si>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</si>
  <si>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</si>
  <si>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</si>
  <si>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</si>
  <si>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</si>
  <si>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</si>
  <si>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</si>
  <si>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</si>
  <si>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</si>
  <si>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</si>
  <si>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</si>
  <si>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</si>
  <si>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</si>
  <si>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</si>
  <si>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</si>
  <si>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</si>
  <si>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</si>
  <si>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</si>
  <si>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</si>
  <si>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</si>
  <si>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</si>
  <si>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</si>
  <si>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</si>
  <si>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</si>
  <si>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</si>
  <si>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</si>
  <si>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</si>
  <si>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</si>
  <si>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</si>
  <si>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</si>
  <si>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</si>
  <si>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</si>
  <si>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</si>
  <si>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</si>
  <si>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</si>
  <si>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</si>
  <si>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</si>
  <si>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</si>
  <si>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</si>
  <si>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FEDERACION NACIONAL DE CAFETEROS DE COLOMBIA</t>
  </si>
  <si>
    <t>PRESUPUESTO</t>
  </si>
  <si>
    <t>ITEMS POR COMPONENTES</t>
  </si>
  <si>
    <t>CANTIDADES DEFINITIVAS DE OBRA</t>
  </si>
  <si>
    <t>DE OBRA</t>
  </si>
  <si>
    <t>Otros</t>
  </si>
  <si>
    <t>Equipo</t>
  </si>
  <si>
    <t>M. de Obra</t>
  </si>
  <si>
    <t>Materiales</t>
  </si>
  <si>
    <t>Unit CD</t>
  </si>
  <si>
    <t>PRESUP.</t>
  </si>
  <si>
    <t>MODIF.</t>
  </si>
  <si>
    <t>CANT. DEFINIT.</t>
  </si>
  <si>
    <t>VR.UNIT.</t>
  </si>
  <si>
    <t>VR. DEFINIT.</t>
  </si>
  <si>
    <t>Obra:</t>
  </si>
  <si>
    <t>FECHA:</t>
  </si>
  <si>
    <t>ENCAB</t>
  </si>
  <si>
    <t>ITEM</t>
  </si>
  <si>
    <t>DESCRIPCION</t>
  </si>
  <si>
    <t>UND</t>
  </si>
  <si>
    <t>CANT.</t>
  </si>
  <si>
    <t>VR. UNIT</t>
  </si>
  <si>
    <t>C.D.</t>
  </si>
  <si>
    <t>C.T.</t>
  </si>
  <si>
    <t>DURAC</t>
  </si>
  <si>
    <t>VR. TOTAL</t>
  </si>
  <si>
    <t>VR. C.D.</t>
  </si>
  <si>
    <t>CAP</t>
  </si>
  <si>
    <t xml:space="preserve">PRELIMINARES </t>
  </si>
  <si>
    <t>.</t>
  </si>
  <si>
    <t>COD</t>
  </si>
  <si>
    <t>100113</t>
  </si>
  <si>
    <t>1.1</t>
  </si>
  <si>
    <t xml:space="preserve">Trazado y replanteo </t>
  </si>
  <si>
    <t xml:space="preserve">Demolición de muros en mampostería </t>
  </si>
  <si>
    <t>Demolición enchape pared -zona de equipos-</t>
  </si>
  <si>
    <t>Demolición de concreto -placas de contrapiso afectadas</t>
  </si>
  <si>
    <t xml:space="preserve">Desmonte de puertas y ventanas </t>
  </si>
  <si>
    <t>Picada 1ra capa placas de contrapiso</t>
  </si>
  <si>
    <t>M2</t>
  </si>
  <si>
    <t>Limpieza lavado superficie- eq.presion</t>
  </si>
  <si>
    <t>Desmonte puerta metalica ppal calibre 18</t>
  </si>
  <si>
    <t>STCAP</t>
  </si>
  <si>
    <t xml:space="preserve">CIMENTACION </t>
  </si>
  <si>
    <t>130703-17P</t>
  </si>
  <si>
    <t>2.1</t>
  </si>
  <si>
    <t>Fundición de placa de contrapiso en concreto de 3.000psi E=10cm, incluye malla electrosoldada de 15x15-4mm - en areas de reemplazo</t>
  </si>
  <si>
    <t>140207-18P</t>
  </si>
  <si>
    <t>3.1</t>
  </si>
  <si>
    <t>Mampostería en bloque hueco N4 - Cerramiento muros H=2,20 ml</t>
  </si>
  <si>
    <t>Mortero para resanes placa contrapiso -zona de equipos y tostadora-</t>
  </si>
  <si>
    <t xml:space="preserve">Mortero para resanes pared </t>
  </si>
  <si>
    <t>Muro Superwall Inst.Vertical, en lamina metalica, tipo sandwich, inyectado con poliuretano tipo Metecno o similar</t>
  </si>
  <si>
    <t>Muro en superboard lámina 10 mm -Zona publico +3.3 mts- y oficinas, baños etc</t>
  </si>
  <si>
    <t>Mamposteria en bloque hueco N3 - zócalo -</t>
  </si>
  <si>
    <t>Muro en superboard lámina 10 mm -zona de tienda-</t>
  </si>
  <si>
    <t xml:space="preserve">Mortero pañete para resanes pared </t>
  </si>
  <si>
    <t xml:space="preserve">PISOS </t>
  </si>
  <si>
    <t>200102</t>
  </si>
  <si>
    <t>4.1</t>
  </si>
  <si>
    <t>Alistado de piso en mortero 1:4</t>
  </si>
  <si>
    <t>Destroncada y brillada de piso en concreto con maquina</t>
  </si>
  <si>
    <t>Media caña en concreto y terminada en pintura epóxica</t>
  </si>
  <si>
    <t xml:space="preserve">ESTUCO Y PINTURA </t>
  </si>
  <si>
    <t>290207-1</t>
  </si>
  <si>
    <t>5.1</t>
  </si>
  <si>
    <t>Pintura epóxica para pared -zona de equipos-</t>
  </si>
  <si>
    <t>Estuco y pintura 3 manos para interior -zona de equipo-</t>
  </si>
  <si>
    <t>Pintura epóxica para placa contrapiso -zona de equipos-</t>
  </si>
  <si>
    <t>Vinilo muro tipo 1 [3m]</t>
  </si>
  <si>
    <t xml:space="preserve">Pintura Koraza para fachada en ladrillo </t>
  </si>
  <si>
    <t>240801-20P</t>
  </si>
  <si>
    <t>6.1</t>
  </si>
  <si>
    <t>Divisiones en vidrio templado e: 8mm y marco monumental con doble vidrio y camara antiruido</t>
  </si>
  <si>
    <t>Puerta en estructura metálica -con manija y chapa-</t>
  </si>
  <si>
    <t>Ventana en estructura metálica persiana</t>
  </si>
  <si>
    <t>Division ventana vidrio temprado e: 8mm y marco monumental - sencillo / area tostion y molienda</t>
  </si>
  <si>
    <t>Suministro e instalacion marco y puerta ppal 5x4,5 metalica cal. 18 con puerta acceso peatonal</t>
  </si>
  <si>
    <t>CUBIERTA</t>
  </si>
  <si>
    <t>290208</t>
  </si>
  <si>
    <t>7.1</t>
  </si>
  <si>
    <t>Pintura para teja y estructura metálica celosía cubierta existente</t>
  </si>
  <si>
    <t xml:space="preserve">Cielo raso en lámina drywall 6mm (incluye perfilería metálica Cal. 24-26 y pintura tipo II) </t>
  </si>
  <si>
    <t>Cambio de caballetes, manto en cumbrera, instalación de superboard, impermeabilización de viga canal en concreto existente.</t>
  </si>
  <si>
    <t>ESTRUCTURA METALICA</t>
  </si>
  <si>
    <t>060327</t>
  </si>
  <si>
    <t>8.1</t>
  </si>
  <si>
    <t>Cable en acero galvanizado + perro -zona de tienda-</t>
  </si>
  <si>
    <t>Suministro e instalación de estructura metálica en perfil 4*8 cal. 18 + platina de anclaje -zona de tienda-</t>
  </si>
  <si>
    <t>PISOS Y ENCHAPES</t>
  </si>
  <si>
    <t>200102-9</t>
  </si>
  <si>
    <t>9.1</t>
  </si>
  <si>
    <t>Ceramica cantera blanco 51x51 Caras Diferenciadas REF 515184001 corona o similar -pios bateria sanitaria-</t>
  </si>
  <si>
    <t>Ceramica cantera blanco 51x51 Caras Diferenciadas REF 515184001 corona o similar -pared bateria sanitaria-</t>
  </si>
  <si>
    <t xml:space="preserve">Suministro e instalación de Fachaleta </t>
  </si>
  <si>
    <t>210161</t>
  </si>
  <si>
    <t>10.1</t>
  </si>
  <si>
    <t>Puerta en Madera P-3 d: 1.00*2.15 (Melamina RH entamborada, incluye marco dilatado, cerradura para baños) s/diseño</t>
  </si>
  <si>
    <t xml:space="preserve">Ventanería fachada en marco monumental y vidrio templado e: 8mm </t>
  </si>
  <si>
    <t>Puerta en vidrio templado 8mm con manija y chapa-</t>
  </si>
  <si>
    <t>Fabricacion e instalacion de Barra de atención y barra de trabajo en melamina rh, marca duratex S/diseño, meson y poceta en acero inoxidable</t>
  </si>
  <si>
    <t>Anticorrosivo estructura metálica (suministro y aplicación de anticorrosivo para perfil metálico 8x4 cal. 18)</t>
  </si>
  <si>
    <t>Viga aerea 30x30 para soporte de muro (zona de equipos)</t>
  </si>
  <si>
    <t>Acero para columnas y vigas 5/8" Ø  y estribos de 3/8" Ø (zona de equipos)</t>
  </si>
  <si>
    <t>RED ELECTRICA Y APARATOS ELECTRICOS</t>
  </si>
  <si>
    <t>170660</t>
  </si>
  <si>
    <t>11.1</t>
  </si>
  <si>
    <t xml:space="preserve">Lámpara tipo spot de sobreponer </t>
  </si>
  <si>
    <t xml:space="preserve">Luminaria Led hermética </t>
  </si>
  <si>
    <t>Lampara colgante tipo campana</t>
  </si>
  <si>
    <t>Bombillo led</t>
  </si>
  <si>
    <t>Bala tipo led 18w de sobreponer</t>
  </si>
  <si>
    <t>Bala tipo led 12w sobreponer</t>
  </si>
  <si>
    <t xml:space="preserve">Bala de 6w de sobreponer </t>
  </si>
  <si>
    <t>Luminaria led lineal</t>
  </si>
  <si>
    <t xml:space="preserve">Reflectores </t>
  </si>
  <si>
    <t>Lampara colgante</t>
  </si>
  <si>
    <t>Interruptor con cinta fotoluminicente</t>
  </si>
  <si>
    <t>Red electrica, cableado, insumos, diseño, pruebas, etc</t>
  </si>
  <si>
    <t>GLB</t>
  </si>
  <si>
    <t>RED HIDROSANITARIA</t>
  </si>
  <si>
    <t>100527</t>
  </si>
  <si>
    <t>12.1</t>
  </si>
  <si>
    <t>Desmonte, suministro e instalación de bajante A.LL. 4"Ø</t>
  </si>
  <si>
    <t>Demolición de placa y resane con concreto anden y salida bajante A:LL.</t>
  </si>
  <si>
    <t>Global red hds</t>
  </si>
  <si>
    <t>APARATOS Y ACCESORIOS SANITARIOS</t>
  </si>
  <si>
    <t>250452</t>
  </si>
  <si>
    <t>13.1</t>
  </si>
  <si>
    <t>Lavamanos San Lorenzo para Incrustar Bonel, Icluye griferia grival de push sobreponer. REF O19001001 corona o similar</t>
  </si>
  <si>
    <t>Combo Orinal Gotta entrada superior REF O42111001</t>
  </si>
  <si>
    <t xml:space="preserve">Sanitario Tao Dual One Piece Blanco REF. 219977 corona o similar </t>
  </si>
  <si>
    <t>Caneca de sobreponer a la pared. Acero inox. Marca A&amp;A.Ref:9-AA-330.</t>
  </si>
  <si>
    <t>Dispensador de papel higienico de sobreponer en la pared, acero inoxidable acabado satinado, capacidad un rollo de 250 mts hoja doble, 400 mts hoja sencilla con llave importado AyA REF. 8-AA-845</t>
  </si>
  <si>
    <t>Dispensador de jabon liquido en acero inoxidable para instalar en meson pico fijo de 10,5 cm de largo, tanque en A.B.S. de ingenieria, capacidad de 1 litro. Importado Docol. Marca A&amp;A ref. 4-AA-00208406</t>
  </si>
  <si>
    <t>Barra discapacitados de 60 cm</t>
  </si>
  <si>
    <t xml:space="preserve">Tabique 1.70 X  1.38 a Piso </t>
  </si>
  <si>
    <t>Paral 1.70 X 0.25 a Piso</t>
  </si>
  <si>
    <t>RED GAS</t>
  </si>
  <si>
    <t>172601-28P</t>
  </si>
  <si>
    <t>14.1</t>
  </si>
  <si>
    <t>Acometida en tubería en polietileno de 1", accesorios y medidor a todo costo -COINGAS-</t>
  </si>
  <si>
    <t>15.</t>
  </si>
  <si>
    <t>OTROS EQUIPOS Y ACTIVIDADES</t>
  </si>
  <si>
    <t>15.1</t>
  </si>
  <si>
    <t>461106-33P</t>
  </si>
  <si>
    <t>Suministro e instalacion aire acondicionado mini split inverter 36000 btu/h 220v eficiencia 18s r410a / mcquay</t>
  </si>
  <si>
    <t>Suministro e instalacion aire acondicionado minisplit inverter 12000 btu vs121 110</t>
  </si>
  <si>
    <t>Limpieza general</t>
  </si>
  <si>
    <t>Transporte materiales</t>
  </si>
  <si>
    <t>VJE</t>
  </si>
  <si>
    <t>Acarreo retiro de escombros</t>
  </si>
  <si>
    <t>NCAP</t>
  </si>
  <si>
    <t>Puede crear aquí otro capítulo (Dobleclic Aquí)</t>
  </si>
  <si>
    <t>Ocultar esta fila (Dobleclic Aquí)</t>
  </si>
  <si>
    <t>SUBTTL</t>
  </si>
  <si>
    <t>SUBTTLOC</t>
  </si>
  <si>
    <t>VALOR COSTOS DIRECTOS OBRA CIVIL</t>
  </si>
  <si>
    <t>SUBTTLSM</t>
  </si>
  <si>
    <t>VALOR COSTOS DIRECTOS SUMINISTRO</t>
  </si>
  <si>
    <t>COSTINDOC</t>
  </si>
  <si>
    <t>COSTOS INDIRECTOS OBRA CIVIL</t>
  </si>
  <si>
    <t>TTLCDOC</t>
  </si>
  <si>
    <t>ADMOC</t>
  </si>
  <si>
    <t>ADMINISTRACION</t>
  </si>
  <si>
    <t>IMPROC</t>
  </si>
  <si>
    <t>IMPREVISTOS</t>
  </si>
  <si>
    <t>UTLOC</t>
  </si>
  <si>
    <t>UTILIDAD</t>
  </si>
  <si>
    <t>TTLAIUOC</t>
  </si>
  <si>
    <t>TOTAL AIU</t>
  </si>
  <si>
    <t>IVAOC</t>
  </si>
  <si>
    <t>IVA SOBRE LA UTILIDAD</t>
  </si>
  <si>
    <t>TTLPPTOOC</t>
  </si>
  <si>
    <t>VALOR TOTAL PRESUPUESTO DE OBRA CIVIL</t>
  </si>
  <si>
    <t>COSTINDSM</t>
  </si>
  <si>
    <t>COSTOS INDIRECTOS SUMINISTRO</t>
  </si>
  <si>
    <t>TTLCDSM</t>
  </si>
  <si>
    <t>ADMSM</t>
  </si>
  <si>
    <t>IMPRSM</t>
  </si>
  <si>
    <t>UTLSM</t>
  </si>
  <si>
    <t>TTLAIUSM</t>
  </si>
  <si>
    <t>IVASM</t>
  </si>
  <si>
    <t>TTLPPTOSM</t>
  </si>
  <si>
    <t>VALOR TOTAL PRESUPUESTO DE SUMINISTRO</t>
  </si>
  <si>
    <t>COSTIND</t>
  </si>
  <si>
    <t>COSTOS INDIRECTOS</t>
  </si>
  <si>
    <t>TTLOC</t>
  </si>
  <si>
    <t>COSTO TOTAL      OBRA CIVIL</t>
  </si>
  <si>
    <t>TTLSM</t>
  </si>
  <si>
    <t>COSTO TOTAL   SUMINISTRO</t>
  </si>
  <si>
    <t>TTLCD</t>
  </si>
  <si>
    <t>VALOR COSTOS DIRECTOS</t>
  </si>
  <si>
    <t>ADM</t>
  </si>
  <si>
    <t>IMPR</t>
  </si>
  <si>
    <t>UTL</t>
  </si>
  <si>
    <t>TTLAIU</t>
  </si>
  <si>
    <t>IVA</t>
  </si>
  <si>
    <t>TTLPPTO</t>
  </si>
  <si>
    <t>COSTOS DIRECTOS + INDIRECTOS</t>
  </si>
  <si>
    <t>IVAMANT</t>
  </si>
  <si>
    <t>IVA SOBRE COSTOS DIRECTOS + INDIRECTOS</t>
  </si>
  <si>
    <t>IVA SOBRE C. DIRECTOS + INDIRECTOS</t>
  </si>
  <si>
    <t>SubTtlConIVAttl</t>
  </si>
  <si>
    <t>SUBTOTAL CD + IND + IVA</t>
  </si>
  <si>
    <t>INTERV</t>
  </si>
  <si>
    <t>INTERVENTORIA OBRA</t>
  </si>
  <si>
    <t>INTERVENTORIA</t>
  </si>
  <si>
    <t>OUT_AIU</t>
  </si>
  <si>
    <t>ITEMS  POR  FUERA  DE   AIU:</t>
  </si>
  <si>
    <t>ITEMS  POR  FUERA  DE   AIU</t>
  </si>
  <si>
    <t>SBTOUTAIU</t>
  </si>
  <si>
    <t xml:space="preserve">SUBTOTAL ITEMS FUERA DE AIU:   </t>
  </si>
  <si>
    <t>IVAITFAIU</t>
  </si>
  <si>
    <t>IVA A ITEMS FUERA DE AIU:</t>
  </si>
  <si>
    <t>STOUTAIU</t>
  </si>
  <si>
    <t>INTERVOUT</t>
  </si>
  <si>
    <t>TTLPPTOF</t>
  </si>
  <si>
    <t>VALOR TOTAL PRESUPUESTO</t>
  </si>
  <si>
    <t>VALOR TOTAL CONTRATO</t>
  </si>
  <si>
    <t>VRLTR</t>
  </si>
  <si>
    <t>PLAZO DE ENTREGA:              (DIAS CALENDARIO)</t>
  </si>
  <si>
    <t>Aplicación SAGUT
Cel. 310 824 6976</t>
  </si>
  <si>
    <t>Vr. Presup.</t>
  </si>
  <si>
    <t>MODIF</t>
  </si>
  <si>
    <t>ANALISIS  DE  PRECIOS  UNITARIOS</t>
  </si>
  <si>
    <t>ITEM ME0206</t>
  </si>
  <si>
    <t>MORTERO DE PEGA PARA BLOQUE</t>
  </si>
  <si>
    <t>Unidad: M3</t>
  </si>
  <si>
    <t>CANT. TOTAL</t>
  </si>
  <si>
    <t>ITEM:   BASICO</t>
  </si>
  <si>
    <t>CODIGO</t>
  </si>
  <si>
    <t>DESP.%</t>
  </si>
  <si>
    <t>PRECIO UNIT</t>
  </si>
  <si>
    <t>VALOR TOTAL</t>
  </si>
  <si>
    <t>G1</t>
  </si>
  <si>
    <t>MATERIALES</t>
  </si>
  <si>
    <t>AGREGADOS</t>
  </si>
  <si>
    <t>ARENA MEDIANA</t>
  </si>
  <si>
    <t>M3</t>
  </si>
  <si>
    <t>CEMENTOS</t>
  </si>
  <si>
    <t>CEMENTO GRIS</t>
  </si>
  <si>
    <t>KLS</t>
  </si>
  <si>
    <t>CAL HIDRATADA</t>
  </si>
  <si>
    <t>STG1</t>
  </si>
  <si>
    <t>SUBTOTAL MATERIALES</t>
  </si>
  <si>
    <t>G2</t>
  </si>
  <si>
    <t>MANO DE OBRA</t>
  </si>
  <si>
    <t>M.O. ALBANILERIA 2 AYUDANTE</t>
  </si>
  <si>
    <t>HC</t>
  </si>
  <si>
    <t>STG2</t>
  </si>
  <si>
    <t>SUBTOTAL MANO DE OBRA</t>
  </si>
  <si>
    <t>G3</t>
  </si>
  <si>
    <t>EQUIPO</t>
  </si>
  <si>
    <t>HERRAMIENTA MENOR</t>
  </si>
  <si>
    <t>STG3</t>
  </si>
  <si>
    <t>SUBTOTAL EQUIPO</t>
  </si>
  <si>
    <t>G4</t>
  </si>
  <si>
    <t>OTROS</t>
  </si>
  <si>
    <t>STG4</t>
  </si>
  <si>
    <t>SUBTOTAL OTROS</t>
  </si>
  <si>
    <t>COSTO DIRECTO</t>
  </si>
  <si>
    <t>ITEM ME0201</t>
  </si>
  <si>
    <t>MORTERO 1:3</t>
  </si>
  <si>
    <t>OTROS MATERIALES</t>
  </si>
  <si>
    <t>AGUA</t>
  </si>
  <si>
    <t>LTS</t>
  </si>
  <si>
    <t>ITEM ME0202</t>
  </si>
  <si>
    <t>MORTERO 1:4</t>
  </si>
  <si>
    <t>ARENA FINA</t>
  </si>
  <si>
    <t>ITEM ME0105</t>
  </si>
  <si>
    <t>MEZCLA CONCRETO 1:2:3 3100 PSI - 22,0 Mpa</t>
  </si>
  <si>
    <t>ARENA GRUESA</t>
  </si>
  <si>
    <t>GRAVA TRITURADA .3/4</t>
  </si>
  <si>
    <t>ADITIVOS</t>
  </si>
  <si>
    <t>GASOLINA CORRIENTE</t>
  </si>
  <si>
    <t>GLN</t>
  </si>
  <si>
    <t>ACEITE MOTOR 4 TIEMPOS</t>
  </si>
  <si>
    <t>M.O. ALBANILERIA 3 AYUDANTE</t>
  </si>
  <si>
    <t>MANO OBRA OFICIAL ALBANILERIA</t>
  </si>
  <si>
    <t>HRS</t>
  </si>
  <si>
    <t>MEZCLADORA DE 9 PIES CUBICOS</t>
  </si>
  <si>
    <t>DIA</t>
  </si>
  <si>
    <t>ITEM 100113</t>
  </si>
  <si>
    <t>UNIDAD:   m2</t>
  </si>
  <si>
    <t>LISTON 2 x2x300 OTOBO</t>
  </si>
  <si>
    <t>HIERROS</t>
  </si>
  <si>
    <t>PUNTILLA 2 CC</t>
  </si>
  <si>
    <t>LBS</t>
  </si>
  <si>
    <t>PIOLA GRUESA 50 METROS</t>
  </si>
  <si>
    <t>ROL</t>
  </si>
  <si>
    <t>MINERAL ROJO</t>
  </si>
  <si>
    <t>M.O. ALBANILERIA 2 AYUDANTE-1 OFI</t>
  </si>
  <si>
    <t>M.O. TOPOGRAFIA 1 CADENERO-1 TOP</t>
  </si>
  <si>
    <t>EM_AIU</t>
  </si>
  <si>
    <t>IMP</t>
  </si>
  <si>
    <t>STAIU</t>
  </si>
  <si>
    <t>TOTAL COSTOS INDIRECTOS</t>
  </si>
  <si>
    <t>TTL</t>
  </si>
  <si>
    <t>VALOR TOTAL ITEM</t>
  </si>
  <si>
    <t>ITEM 100317</t>
  </si>
  <si>
    <t xml:space="preserve">UNIDAD:   m2 </t>
  </si>
  <si>
    <t>M.O. ALBANILERIA 1 AYUDANTE</t>
  </si>
  <si>
    <t>ITEM 100305</t>
  </si>
  <si>
    <t>ITEM 100209-15P</t>
  </si>
  <si>
    <t>COMPRESOR DE DOS MARTILLOS</t>
  </si>
  <si>
    <t>ITEM 100538</t>
  </si>
  <si>
    <t>UNIDAD:   und</t>
  </si>
  <si>
    <t>TOTAL ITEM</t>
  </si>
  <si>
    <t>Unidad:</t>
  </si>
  <si>
    <t>M.O. ALBANILERIA 1 AYUDANTE-1 OFI</t>
  </si>
  <si>
    <t>SUBTOTAL  MANO DE OBRA</t>
  </si>
  <si>
    <t>VOLQUETA 5 M3</t>
  </si>
  <si>
    <t>SUBTOTAL TRANSPORTE</t>
  </si>
  <si>
    <t>ITEM 290118-16P</t>
  </si>
  <si>
    <t>Unidad:  M2</t>
  </si>
  <si>
    <t>LIJA 400 AGUA</t>
  </si>
  <si>
    <t>PLI</t>
  </si>
  <si>
    <t>ACIDO MURIATICO</t>
  </si>
  <si>
    <t>M.O. PINTURA 1 AYUDANTE-1 OFI</t>
  </si>
  <si>
    <t>ITEM 310104-25P</t>
  </si>
  <si>
    <t>Unidad: M2</t>
  </si>
  <si>
    <t>HIDROLAVADORA CHORRO PRESION-AUTONOMA</t>
  </si>
  <si>
    <t>ITEM 061210-32P</t>
  </si>
  <si>
    <t>Unidad: UND</t>
  </si>
  <si>
    <t>M.O. ELECTRICAS 3 AYUD-1 OFI-1 PROF</t>
  </si>
  <si>
    <t>CARRO GRUA 5 TONELADAS</t>
  </si>
  <si>
    <t>ITEM 130703-17P</t>
  </si>
  <si>
    <t>MADERAS</t>
  </si>
  <si>
    <t>CUARTON 2"x4"X3M  UNIDAD</t>
  </si>
  <si>
    <t>TABLA 1x10x300 OTOBO</t>
  </si>
  <si>
    <t>ME0105</t>
  </si>
  <si>
    <t>BASICO</t>
  </si>
  <si>
    <t>MEZCLA CONCRETO 1:2:3   3100 PSI 210 MPa</t>
  </si>
  <si>
    <t>M.O. ALBANILERIA 3 AYUDANTE-1 OFI</t>
  </si>
  <si>
    <t>FORMALETA PARA ENTREPISO</t>
  </si>
  <si>
    <t>VIBRADOR</t>
  </si>
  <si>
    <t>ITEM 140207-18P</t>
  </si>
  <si>
    <t>BLOQUES - LADRILLOS</t>
  </si>
  <si>
    <t>BLOQUE CERAMICO 12X20X30</t>
  </si>
  <si>
    <t>ME0202</t>
  </si>
  <si>
    <t>MORTERO   1:4</t>
  </si>
  <si>
    <t>ANDAMIO METALICO TUBULAR</t>
  </si>
  <si>
    <t>U/D</t>
  </si>
  <si>
    <t>ITEM 320504</t>
  </si>
  <si>
    <t>MORTERO DE REPARACION ESTR</t>
  </si>
  <si>
    <t>ITEM 320202</t>
  </si>
  <si>
    <t>MORTERO - RELLENO DE ANCLA</t>
  </si>
  <si>
    <t>ITEM 240442-19P</t>
  </si>
  <si>
    <t xml:space="preserve">MASILLA PANEL-ESTUCO    </t>
  </si>
  <si>
    <t>PLACA YESO 12.7M-GYPLAC R</t>
  </si>
  <si>
    <t>CINTA SELLO 2"(PANEL-YESO)</t>
  </si>
  <si>
    <t>CARP. METALICA</t>
  </si>
  <si>
    <t>TORN PAMPH 1 x 8</t>
  </si>
  <si>
    <t>MANO OBRA PANELERIA 1 OFICIAL-1AYUDANTE</t>
  </si>
  <si>
    <t xml:space="preserve">SUBCONTRATO CARPINTERIA PANELERIA </t>
  </si>
  <si>
    <t>ITEM 240415-22P</t>
  </si>
  <si>
    <t>PLACA BOARD 14MM</t>
  </si>
  <si>
    <t>CINTA MALLA F VIDRIO 60MM</t>
  </si>
  <si>
    <t>MASILLA JUNTA INVIS.BOARD</t>
  </si>
  <si>
    <t>CUN</t>
  </si>
  <si>
    <t>ITEM 140207-6</t>
  </si>
  <si>
    <t>ITEM 240407</t>
  </si>
  <si>
    <t>LIJA 240 MADE</t>
  </si>
  <si>
    <t>PLACA BOARD  10MM</t>
  </si>
  <si>
    <t>ITEM 320504-8</t>
  </si>
  <si>
    <t>ITEM 200102</t>
  </si>
  <si>
    <t>ME0201</t>
  </si>
  <si>
    <t>MORTERO   1:3</t>
  </si>
  <si>
    <t>ITEM 310202</t>
  </si>
  <si>
    <t>CEMENTO BLANCO</t>
  </si>
  <si>
    <t>MARMOLINA BLANCA</t>
  </si>
  <si>
    <t>BTO</t>
  </si>
  <si>
    <t>ACRONAL</t>
  </si>
  <si>
    <t>VARIOS</t>
  </si>
  <si>
    <t>CERA PARA PISOS</t>
  </si>
  <si>
    <t>PULIDORA PISO 2 EJES</t>
  </si>
  <si>
    <t>ITEM 290829</t>
  </si>
  <si>
    <t>UNIDAD:   ml</t>
  </si>
  <si>
    <t>CHAZO PLASTICO .5/16"</t>
  </si>
  <si>
    <t>ACC.MEDIACAÑA PVC 9CM FLEX</t>
  </si>
  <si>
    <t>TORN PAMPH .1/2x 8</t>
  </si>
  <si>
    <t>M.O. ALB. ACABADOS 1 AYUDANTE-1 OFI</t>
  </si>
  <si>
    <t>ITEM 290207-1</t>
  </si>
  <si>
    <t>EPOXI POLIAMIDA - B CATALI</t>
  </si>
  <si>
    <t>EPOXI POLIAMIDA - A</t>
  </si>
  <si>
    <t>COMPRESOR AIRE + PISTOLA</t>
  </si>
  <si>
    <t>ITEM 290109</t>
  </si>
  <si>
    <t>PINTURAS</t>
  </si>
  <si>
    <t>ESTUCO PLASTICO INTERIOR</t>
  </si>
  <si>
    <t>M.O. PINTURA 1 OFI</t>
  </si>
  <si>
    <t>ITEM 290207-2</t>
  </si>
  <si>
    <t>ITEM 290304-23P</t>
  </si>
  <si>
    <t>BROCHA CERDA MONA 4</t>
  </si>
  <si>
    <t>RODILLO FELPA</t>
  </si>
  <si>
    <t>CINTA ENMASCARAR</t>
  </si>
  <si>
    <t>VINILO TIPO 1</t>
  </si>
  <si>
    <t>ITEM 290208-14</t>
  </si>
  <si>
    <t>ESMALTE PINTUCOAT</t>
  </si>
  <si>
    <t>CATALIZADOR PINTUCOAT</t>
  </si>
  <si>
    <t>AJUSTADOR 121.135 PINTUCO</t>
  </si>
  <si>
    <t>ITEM 240801-20P</t>
  </si>
  <si>
    <t>BOTON ACERO INOX.NAVE VIDR</t>
  </si>
  <si>
    <t>BISAGRA A.INOX VIDRIO 8MM</t>
  </si>
  <si>
    <t>SILICONA TRANSPARENT.11 OZ</t>
  </si>
  <si>
    <t>VIDRIO TEMPLADO INCOL. 8M</t>
  </si>
  <si>
    <t>CHAPETA A.INOX VIDRIO 8MM</t>
  </si>
  <si>
    <t>PERFIL U 1/2x .1/2x6</t>
  </si>
  <si>
    <t>CHAZO PLASTICO .1/ 4"</t>
  </si>
  <si>
    <t>M.O. CARP.ALUMINIO 1 AYUDANTE-1 OFI</t>
  </si>
  <si>
    <t>ITEM 220315</t>
  </si>
  <si>
    <t>LIJA 320 AGUA</t>
  </si>
  <si>
    <t>ESMALTE SINTETICO MATE</t>
  </si>
  <si>
    <t>GLS</t>
  </si>
  <si>
    <t>DISOLVENTE</t>
  </si>
  <si>
    <t>SOLDADURA 6011 x 1/8"</t>
  </si>
  <si>
    <t>LAM.COLD ROLLED C.20 122x244 CM</t>
  </si>
  <si>
    <t>ANTICORROSIVO PHCL</t>
  </si>
  <si>
    <t>MASILLA PLASTICA TEC PANEL</t>
  </si>
  <si>
    <t>CUﾑ</t>
  </si>
  <si>
    <t>FALLEVA SOBREPONER 6"</t>
  </si>
  <si>
    <t>M.O. METALISTERIA 1 AYUDANTE-1 OFI</t>
  </si>
  <si>
    <t>SUBCONTRATO CARPINTERIA METALICA</t>
  </si>
  <si>
    <t>PULIDORA MANUAL ELECTRICA</t>
  </si>
  <si>
    <t>SOLDADOR ELECTRICO</t>
  </si>
  <si>
    <t>ITEM 221017</t>
  </si>
  <si>
    <t>CIERRE 1/2 LUNA</t>
  </si>
  <si>
    <t>BRAZO BASCULANTE</t>
  </si>
  <si>
    <t>GUIA BASCULANTE</t>
  </si>
  <si>
    <t>ALUMINIOS</t>
  </si>
  <si>
    <t>VENTANA ALUMINIO MOD=38-31</t>
  </si>
  <si>
    <t>VIDRIOS</t>
  </si>
  <si>
    <t>VIDR.LAM BRONCE C 4MM+4MM</t>
  </si>
  <si>
    <t>SUBCONTRATO CARPINTERIA ALUMINIO</t>
  </si>
  <si>
    <t>ITEM 240802-21P</t>
  </si>
  <si>
    <t>SISTEMA GLASSVIT A.INOX BA</t>
  </si>
  <si>
    <t>CANTO PVC VIDRIO 8MM AMORT</t>
  </si>
  <si>
    <t>VIDRIO PERFORACION 16MM</t>
  </si>
  <si>
    <t>ITEM 221908-31P</t>
  </si>
  <si>
    <t>ITEM 290208</t>
  </si>
  <si>
    <t>ITEM 180404</t>
  </si>
  <si>
    <t>ELECTRICOS</t>
  </si>
  <si>
    <t>ALAMBRE GALVANIZADO # 10</t>
  </si>
  <si>
    <t>PERFIL D CANAL 40 GALV 3.0</t>
  </si>
  <si>
    <t>ANGULO 29x29x2440MM C.26</t>
  </si>
  <si>
    <t>TORN PANEL 6 x 1</t>
  </si>
  <si>
    <t>PERFIL D OMEGA 60 244-C26</t>
  </si>
  <si>
    <t>PUNTILLA 1.1/2 AC</t>
  </si>
  <si>
    <t>PLACA YESO 12.7M-GYPLAC RH</t>
  </si>
  <si>
    <t>PASTA MASTIQUE(PANEL-YESO)</t>
  </si>
  <si>
    <t>CHAZO EXPANDIBLE 3/8"</t>
  </si>
  <si>
    <t>CRUCETA ANDAMIO</t>
  </si>
  <si>
    <t>ITEM 180923</t>
  </si>
  <si>
    <t>AMARRA TEJA TAPA PLASTICA</t>
  </si>
  <si>
    <t>CABALLETE UPVC 90-110CM</t>
  </si>
  <si>
    <t>ITEM 060327</t>
  </si>
  <si>
    <t>CABLE ACSR NUMERO 2</t>
  </si>
  <si>
    <t>ML</t>
  </si>
  <si>
    <t>ITEM 182017-24P</t>
  </si>
  <si>
    <t>Unidad:   ml</t>
  </si>
  <si>
    <t>SOLDADURA 6013 x 1/8</t>
  </si>
  <si>
    <t>ANTICORROSIVO ROJO</t>
  </si>
  <si>
    <t>PERFIL AG C 60mmx 40mm-1.5</t>
  </si>
  <si>
    <t>JUEGOS INFANTILES</t>
  </si>
  <si>
    <t>J.DESLIZADOR DOS PUESTOS</t>
  </si>
  <si>
    <t>M.O. CARP.TALLER 2 AYUDANTE-1 OFI</t>
  </si>
  <si>
    <t>PULIDORA CON PIEDRA O DISCO</t>
  </si>
  <si>
    <t>OXICORTE (OXIGENO-ACETILENO)</t>
  </si>
  <si>
    <t>ITEM 200102-9</t>
  </si>
  <si>
    <t>ITEM 190505</t>
  </si>
  <si>
    <t>PEGACOR BLANCO</t>
  </si>
  <si>
    <t>WIPE</t>
  </si>
  <si>
    <t>CEMENTO BLANCO SACO</t>
  </si>
  <si>
    <t>CERAMICA TRAF.3-4 30 x30CM</t>
  </si>
  <si>
    <t>CERAMICA TRAF.3-4 33 x33CM</t>
  </si>
  <si>
    <t>CERAMICA TRAF.4 40 x40CM</t>
  </si>
  <si>
    <t>CERAMICA 41.7x41.7 TRAF.4</t>
  </si>
  <si>
    <t>ITEM 190505-10</t>
  </si>
  <si>
    <t>ITEM 190606</t>
  </si>
  <si>
    <t>CEMENTO GRIS PORTLAND SACO</t>
  </si>
  <si>
    <t>ENCHAPES</t>
  </si>
  <si>
    <t>FACHALETA ROJA</t>
  </si>
  <si>
    <t>ITEM 210161</t>
  </si>
  <si>
    <t>BISAGRA 3x1.1/4" COBRI</t>
  </si>
  <si>
    <t>PAR</t>
  </si>
  <si>
    <t>HOJ.TIPO FORTEC RES. (.51)</t>
  </si>
  <si>
    <t>M.O. CARP.MADERA 1 AYUDANTE-1 OFI</t>
  </si>
  <si>
    <t>ITEM 221017-12</t>
  </si>
  <si>
    <t>ITEM 100114-26P</t>
  </si>
  <si>
    <t>BISAGRA 3x2" COBRI</t>
  </si>
  <si>
    <t>CANDADO YALE 110-30</t>
  </si>
  <si>
    <t>TAPON GALV .1/2</t>
  </si>
  <si>
    <t>CUARTON 2"x4"x3M</t>
  </si>
  <si>
    <t>ITEM 210603-27P</t>
  </si>
  <si>
    <t>M.O. CARP.MADERA CEPILLADO-CANTEADO</t>
  </si>
  <si>
    <t>ITEM 290707</t>
  </si>
  <si>
    <t>ITEM 130403</t>
  </si>
  <si>
    <t>VARETA 2"x2"x3M</t>
  </si>
  <si>
    <t>ITEM 130102</t>
  </si>
  <si>
    <t>UNIDAD:   kg</t>
  </si>
  <si>
    <t>ALAMBRE NEGRO # 18</t>
  </si>
  <si>
    <t>SEGUETA SIN MARCO</t>
  </si>
  <si>
    <t>HIERRO de 60000 PSI 420 MPA</t>
  </si>
  <si>
    <t>ITEM 170660</t>
  </si>
  <si>
    <t>CABLE CU ENCAUCH 3x14</t>
  </si>
  <si>
    <t>LAMPARA HERMETICA 2X20W</t>
  </si>
  <si>
    <t>CLAVIJA 20 AMP.</t>
  </si>
  <si>
    <t>M.O. ELECTRICAS 1 AYUDANTE-1 OFI</t>
  </si>
  <si>
    <t>ITEM 170664</t>
  </si>
  <si>
    <t>ALAMBRE GALVANIZADO # 17</t>
  </si>
  <si>
    <t>LAMPARA BLOCK LENS 605X450</t>
  </si>
  <si>
    <t>CINTA AISLANTE 33 SUPER</t>
  </si>
  <si>
    <t>ITEM 170669</t>
  </si>
  <si>
    <t>LUMINARIA 1200X610X80</t>
  </si>
  <si>
    <t>ITEM 170661</t>
  </si>
  <si>
    <t>CABLE CU ENCAUCH 3x12</t>
  </si>
  <si>
    <t>CAJA RAWELT 3/4"</t>
  </si>
  <si>
    <t>REFLECTOR LED 100W EXTERIO</t>
  </si>
  <si>
    <t>ITEM 170656</t>
  </si>
  <si>
    <t>BALA PANEL LED 18W</t>
  </si>
  <si>
    <t>CINTA AISLANTE # 33</t>
  </si>
  <si>
    <t>ITEM 170655</t>
  </si>
  <si>
    <t>BALA PANEL LED 12W PLANA</t>
  </si>
  <si>
    <t>ITEM 170658</t>
  </si>
  <si>
    <t>BALA PANEL LED 6W PLANA</t>
  </si>
  <si>
    <t>ITEM 060733</t>
  </si>
  <si>
    <t xml:space="preserve">ALAMBRE COBRE THWN #12 </t>
  </si>
  <si>
    <t>BANDA SENCILLA 6</t>
  </si>
  <si>
    <t>CONECTOR TIPO CUNA</t>
  </si>
  <si>
    <t>BRAZO GALVANIZ .3/4"X1.5M</t>
  </si>
  <si>
    <t>GRILLETES 3/4" A 1"</t>
  </si>
  <si>
    <t>LUMINARIA 16 LED COMPLETA</t>
  </si>
  <si>
    <t>ITEM 060743</t>
  </si>
  <si>
    <t xml:space="preserve">REFLECTOR 32 LED    </t>
  </si>
  <si>
    <t xml:space="preserve">BASE 7 PINES    </t>
  </si>
  <si>
    <t xml:space="preserve">TORNILLO ANTIROBO    </t>
  </si>
  <si>
    <t>ITEM 170660-13</t>
  </si>
  <si>
    <t>ITEM 050916-29P</t>
  </si>
  <si>
    <t>INTERRUPTOR CINTA FOTOLUMI</t>
  </si>
  <si>
    <t>ITEM 061308-30P</t>
  </si>
  <si>
    <t>Unidad:   GLB</t>
  </si>
  <si>
    <t>CONT ELECTR INTEG E ELEMEN</t>
  </si>
  <si>
    <t>M.O. ELECTRICAS 2 AYUDANTE-1 OFI</t>
  </si>
  <si>
    <t>ITEM 100527</t>
  </si>
  <si>
    <t>ITEM 200132</t>
  </si>
  <si>
    <t>LISTON 1 x4x300 OTOBO</t>
  </si>
  <si>
    <t>PUNTILLA 1.1/2 CC</t>
  </si>
  <si>
    <t>ITEM 460406-35P</t>
  </si>
  <si>
    <t>Unidad:   gl</t>
  </si>
  <si>
    <t>CODO DUCTO REDONDO 4 C.24</t>
  </si>
  <si>
    <t>M.O. CARP.TALLER 1 AYUDANTE-1 OFI</t>
  </si>
  <si>
    <t>ITEM 250452</t>
  </si>
  <si>
    <t>LAVAM.COLGAR LINEA ALTA</t>
  </si>
  <si>
    <t>SIFON LAVAM ACOPLE BOTELLA</t>
  </si>
  <si>
    <t>SILICONA TRANSPARENTE 781</t>
  </si>
  <si>
    <t>CINTA TEFLON 10 MTS</t>
  </si>
  <si>
    <t>M.O. HIDROSANIT. 1 AYUDANTE-1 OFI</t>
  </si>
  <si>
    <t>ITEM 250420</t>
  </si>
  <si>
    <t xml:space="preserve">ORINAL GRANDE SUSPENDIDO I    </t>
  </si>
  <si>
    <t>ITEM 250439</t>
  </si>
  <si>
    <t>SANITARIO LINEA MEDIA - J</t>
  </si>
  <si>
    <t>JGO</t>
  </si>
  <si>
    <t>MANGUERA ACOPLE REFORZADA</t>
  </si>
  <si>
    <t>ITEM 211001</t>
  </si>
  <si>
    <t>RIEL GUIA EXTENSION 45MM-4</t>
  </si>
  <si>
    <t>ITEM 251105</t>
  </si>
  <si>
    <t>DISP PAPEL HIG EMPOTRAR AI</t>
  </si>
  <si>
    <t>ITEM 251108</t>
  </si>
  <si>
    <t>DISP JABON MESON 1.0 LT PUUND</t>
  </si>
  <si>
    <t>ITEM 171317</t>
  </si>
  <si>
    <t xml:space="preserve">BANDEJA PORTACABLE 50X10CM    </t>
  </si>
  <si>
    <t xml:space="preserve">SOPORTE COLGANTE 4 A 18"    </t>
  </si>
  <si>
    <t>ITEM 140105</t>
  </si>
  <si>
    <t>BLOQUE CONCRETO N 10X19X39</t>
  </si>
  <si>
    <t>BLOQUE CONCRETO M 10X19X19</t>
  </si>
  <si>
    <t>BLOQUE CONCRETO T 10X19X39</t>
  </si>
  <si>
    <t>ME0206</t>
  </si>
  <si>
    <t>ITEM 180508</t>
  </si>
  <si>
    <t>TIERRA ENCIELADO BAHAREQUE</t>
  </si>
  <si>
    <t>PAJA-SISGO</t>
  </si>
  <si>
    <t>BOÑIGA</t>
  </si>
  <si>
    <t>TABLONES DE 3 MTS</t>
  </si>
  <si>
    <t>ITEM 172601-28P</t>
  </si>
  <si>
    <t>Unidad:   GL</t>
  </si>
  <si>
    <t>CABLE COBRE THW # 4</t>
  </si>
  <si>
    <t>UNION EMT 1"</t>
  </si>
  <si>
    <t>CURVA EMT MET 1"</t>
  </si>
  <si>
    <t>TUBO EMT 3MT X1"</t>
  </si>
  <si>
    <t>ITEM 461106-33P</t>
  </si>
  <si>
    <t>Unidad:  UND</t>
  </si>
  <si>
    <t>MANO OBRA REFRIGERACION 1 AYUD 1 TECNICO</t>
  </si>
  <si>
    <t xml:space="preserve">BOMBA VACIO REFRIGERACION    </t>
  </si>
  <si>
    <t>ITEM 461105-34P</t>
  </si>
  <si>
    <t>EQUIPO DE VACIO INDUSTRIAL PORTATIL</t>
  </si>
  <si>
    <t>ITEM 310105-36P</t>
  </si>
  <si>
    <t>ITEM 100625-37P</t>
  </si>
  <si>
    <t>Unidad:  VJE</t>
  </si>
  <si>
    <t>ACPM - DIESEL</t>
  </si>
  <si>
    <t xml:space="preserve">JORNAL TECNICO    </t>
  </si>
  <si>
    <t>HH</t>
  </si>
  <si>
    <t xml:space="preserve">CAMION TRANSPORTE CARGA 1.0 - 5.0 TON    </t>
  </si>
  <si>
    <t>ITEM 100624-38P</t>
  </si>
  <si>
    <t>Unidad:   VJE</t>
  </si>
  <si>
    <t xml:space="preserve">ESTOPA NYLON RECICLADA    </t>
  </si>
  <si>
    <t>M.O. ALBANILERIA 5 AYUDANTES</t>
  </si>
  <si>
    <t>calima</t>
  </si>
  <si>
    <t>RESUMEN  DE  INSUMOS</t>
  </si>
  <si>
    <t>VR. UNIT.</t>
  </si>
  <si>
    <t>CLASIF</t>
  </si>
  <si>
    <t>VALOR TOTAL INSUMOS</t>
  </si>
  <si>
    <t>CARPINTERIA (VENTANAS, PUERTAS)</t>
  </si>
  <si>
    <t>ESTRUCTURA EN CONCRETO</t>
  </si>
  <si>
    <t>MAMPOSTERIA Y MUROS LIVIANOS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</si>
</sst>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#,##0.00_ ;\-#,##0.00\ "/>
    <numFmt numFmtId="167" formatCode="#,##0_ ;\-#,##0\ "/>
    <numFmt numFmtId="168" formatCode="d\-mmm\-yyyy"/>
    <numFmt numFmtId="169" formatCode="0.0%"/>
    <numFmt numFmtId="170" formatCode="#,##0.0000"/>
    <numFmt numFmtId="171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22"/>
      <name val="Arial"/>
      <family val="2"/>
    </font>
    <font>
      <b/>
      <sz val="9"/>
      <color theme="3" tint="-0.249977111117893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 tint="0.34998626667073579"/>
      <name val="Arial Narrow"/>
      <family val="2"/>
    </font>
    <font>
      <sz val="9"/>
      <color theme="0" tint="-0.499984740745262"/>
      <name val="Arial"/>
      <family val="2"/>
    </font>
    <font>
      <sz val="10"/>
      <color indexed="22"/>
      <name val="Arial"/>
      <family val="2"/>
    </font>
    <font>
      <u/>
      <sz val="9"/>
      <color indexed="12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indexed="12"/>
      <name val="Arial"/>
      <family val="2"/>
    </font>
    <font>
      <u/>
      <sz val="8"/>
      <color rgb="FF000000"/>
      <name val="Arial"/>
      <family val="2"/>
    </font>
    <font>
      <sz val="8"/>
      <name val="Arial"/>
      <family val="2"/>
    </font>
    <font>
      <sz val="8"/>
      <color indexed="22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i/>
      <sz val="9"/>
      <color theme="0" tint="-0.34998626667073579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4F6228"/>
      <name val="Arial"/>
      <family val="2"/>
    </font>
    <font>
      <sz val="10"/>
      <color rgb="FF3C8884"/>
      <name val="Arial"/>
      <family val="2"/>
    </font>
    <font>
      <b/>
      <sz val="10"/>
      <color indexed="8"/>
      <name val="Arial"/>
      <family val="2"/>
    </font>
    <font>
      <sz val="9"/>
      <color indexed="10"/>
      <name val="Arial"/>
      <family val="2"/>
    </font>
    <font>
      <b/>
      <sz val="11"/>
      <color indexed="12"/>
      <name val="Arial"/>
      <family val="2"/>
    </font>
    <font>
      <sz val="10"/>
      <color theme="1" tint="4.9989318521683403E-2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13"/>
      <name val="Arial"/>
      <family val="2"/>
    </font>
    <font>
      <sz val="8"/>
      <color theme="0" tint="-0.14999847407452621"/>
      <name val="Arial"/>
      <family val="2"/>
    </font>
    <font>
      <sz val="12"/>
      <name val="Arial Narrow"/>
      <family val="2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270">
        <stop position="0">
          <color theme="0"/>
        </stop>
        <stop position="1">
          <color rgb="FFB00404"/>
        </stop>
      </gradient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rgb="FFC5CE9A"/>
        </stop>
      </gradientFill>
    </fill>
    <fill>
      <gradientFill degree="270">
        <stop position="0">
          <color theme="0"/>
        </stop>
        <stop position="1">
          <color rgb="FFCFD6AA"/>
        </stop>
      </gradientFill>
    </fill>
    <fill>
      <patternFill patternType="solid">
        <fgColor indexed="42"/>
        <bgColor indexed="64"/>
      </patternFill>
    </fill>
    <fill>
      <gradientFill degree="270">
        <stop position="0">
          <color theme="0"/>
        </stop>
        <stop position="1">
          <color theme="7" tint="0.80001220740379042"/>
        </stop>
      </gradientFill>
    </fill>
    <fill>
      <gradientFill degree="270">
        <stop position="0">
          <color theme="0"/>
        </stop>
        <stop position="1">
          <color rgb="FFECF2F8"/>
        </stop>
      </gradientFill>
    </fill>
    <fill>
      <patternFill patternType="solid">
        <fgColor rgb="FFE4E4E4"/>
        <bgColor indexed="64"/>
      </patternFill>
    </fill>
    <fill>
      <patternFill patternType="solid">
        <fgColor rgb="FFDEDEDE"/>
        <bgColor auto="1"/>
      </patternFill>
    </fill>
    <fill>
      <patternFill patternType="solid">
        <fgColor rgb="FFECECEC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E4ECF4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rgb="FFFFFDFB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rgb="FFE8EF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BF9FD"/>
        <bgColor indexed="64"/>
      </patternFill>
    </fill>
    <fill>
      <patternFill patternType="solid">
        <fgColor rgb="FFDFE9C9"/>
        <bgColor indexed="64"/>
      </patternFill>
    </fill>
    <fill>
      <gradientFill degree="270">
        <stop position="0">
          <color theme="0"/>
        </stop>
        <stop position="1">
          <color rgb="FFD8ECBC"/>
        </stop>
      </gradientFill>
    </fill>
    <fill>
      <patternFill patternType="solid">
        <fgColor theme="9" tint="0.79995117038483843"/>
        <bgColor indexed="64"/>
      </patternFill>
    </fill>
    <fill>
      <patternFill patternType="solid">
        <fgColor theme="0" tint="-0.34998626667073579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 tint="-0.14999847407452621"/>
        <bgColor auto="1"/>
      </patternFill>
    </fill>
  </fills>
  <borders count="19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0"/>
      </right>
      <top/>
      <bottom/>
      <diagonal/>
    </border>
    <border>
      <left style="thick">
        <color indexed="10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ck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66FF"/>
      </left>
      <right style="thick">
        <color rgb="FFC00000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 style="thick">
        <color rgb="FFC00000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/>
      <diagonal/>
    </border>
    <border>
      <left style="double">
        <color indexed="64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0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 style="hair">
        <color indexed="0"/>
      </bottom>
      <diagonal/>
    </border>
    <border>
      <left style="hair">
        <color indexed="0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0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0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0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0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0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8" fillId="0" borderId="0" applyFont="0" applyFill="0" applyBorder="0" applyAlignment="0" applyProtection="0"/>
  </cellStyleXfs>
  <cellXfs count="931">
    <xf numFmtId="0" fontId="0" fillId="0" borderId="0" xfId="0"/>
    <xf numFmtId="49" fontId="2" fillId="2" borderId="0" xfId="0" applyNumberFormat="1" applyFont="1" applyFill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7" fillId="3" borderId="1" xfId="3" applyFont="1" applyFill="1" applyBorder="1" applyAlignment="1" applyProtection="1">
      <alignment horizontal="center" wrapText="1"/>
      <protection hidden="1"/>
    </xf>
    <xf numFmtId="165" fontId="9" fillId="4" borderId="2" xfId="1" applyNumberFormat="1" applyFont="1" applyFill="1" applyBorder="1" applyAlignment="1" applyProtection="1">
      <alignment vertical="center"/>
      <protection hidden="1"/>
    </xf>
    <xf numFmtId="165" fontId="10" fillId="4" borderId="0" xfId="1" applyNumberFormat="1" applyFont="1" applyFill="1" applyAlignment="1" applyProtection="1">
      <alignment horizontal="center" vertical="center"/>
      <protection hidden="1"/>
    </xf>
    <xf numFmtId="165" fontId="11" fillId="4" borderId="0" xfId="1" applyNumberFormat="1" applyFont="1" applyFill="1" applyAlignment="1" applyProtection="1">
      <alignment horizontal="center" vertical="center"/>
      <protection hidden="1"/>
    </xf>
    <xf numFmtId="165" fontId="10" fillId="4" borderId="1" xfId="1" applyNumberFormat="1" applyFont="1" applyFill="1" applyBorder="1" applyAlignment="1" applyProtection="1">
      <alignment horizontal="center" vertical="center"/>
      <protection hidden="1"/>
    </xf>
    <xf numFmtId="165" fontId="12" fillId="4" borderId="0" xfId="1" applyNumberFormat="1" applyFont="1" applyFill="1" applyAlignment="1" applyProtection="1">
      <alignment horizontal="center" vertical="center"/>
      <protection hidden="1"/>
    </xf>
    <xf numFmtId="165" fontId="8" fillId="4" borderId="0" xfId="1" applyNumberFormat="1" applyFont="1" applyFill="1" applyAlignment="1" applyProtection="1">
      <alignment horizontal="left"/>
      <protection hidden="1"/>
    </xf>
    <xf numFmtId="165" fontId="8" fillId="4" borderId="6" xfId="1" applyNumberFormat="1" applyFont="1" applyFill="1" applyBorder="1" applyAlignment="1" applyProtection="1">
      <alignment horizontal="left"/>
      <protection hidden="1"/>
    </xf>
    <xf numFmtId="0" fontId="14" fillId="4" borderId="7" xfId="0" applyFont="1" applyFill="1" applyBorder="1" applyProtection="1">
      <protection hidden="1"/>
    </xf>
    <xf numFmtId="0" fontId="14" fillId="4" borderId="8" xfId="0" applyFont="1" applyFill="1" applyBorder="1" applyProtection="1">
      <protection hidden="1"/>
    </xf>
    <xf numFmtId="0" fontId="14" fillId="4" borderId="9" xfId="0" applyFont="1" applyFill="1" applyBorder="1" applyProtection="1">
      <protection hidden="1"/>
    </xf>
    <xf numFmtId="0" fontId="14" fillId="4" borderId="10" xfId="0" applyFont="1" applyFill="1" applyBorder="1" applyProtection="1">
      <protection hidden="1"/>
    </xf>
    <xf numFmtId="0" fontId="14" fillId="4" borderId="11" xfId="0" applyFont="1" applyFill="1" applyBorder="1" applyProtection="1">
      <protection hidden="1"/>
    </xf>
    <xf numFmtId="0" fontId="8" fillId="4" borderId="0" xfId="0" applyFont="1" applyFill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9" fillId="4" borderId="14" xfId="0" applyFont="1" applyFill="1" applyBorder="1" applyAlignment="1" applyProtection="1">
      <alignment horizontal="right" vertical="center"/>
      <protection hidden="1"/>
    </xf>
    <xf numFmtId="165" fontId="9" fillId="4" borderId="15" xfId="1" applyNumberFormat="1" applyFont="1" applyFill="1" applyBorder="1" applyAlignment="1" applyProtection="1">
      <alignment vertical="center"/>
      <protection hidden="1"/>
    </xf>
    <xf numFmtId="0" fontId="0" fillId="4" borderId="16" xfId="0" applyFill="1" applyBorder="1" applyProtection="1">
      <protection hidden="1"/>
    </xf>
    <xf numFmtId="0" fontId="0" fillId="5" borderId="17" xfId="0" applyFill="1" applyBorder="1" applyProtection="1">
      <protection hidden="1"/>
    </xf>
    <xf numFmtId="0" fontId="0" fillId="0" borderId="16" xfId="0" applyBorder="1" applyProtection="1">
      <protection hidden="1"/>
    </xf>
    <xf numFmtId="0" fontId="15" fillId="0" borderId="0" xfId="3" applyFont="1" applyAlignment="1" applyProtection="1">
      <alignment horizontal="center"/>
    </xf>
    <xf numFmtId="0" fontId="0" fillId="0" borderId="0" xfId="0" applyProtection="1">
      <protection hidden="1"/>
    </xf>
    <xf numFmtId="49" fontId="0" fillId="5" borderId="18" xfId="0" applyNumberFormat="1" applyFill="1" applyBorder="1" applyAlignment="1">
      <alignment horizontal="center" vertical="top" wrapText="1"/>
    </xf>
    <xf numFmtId="0" fontId="8" fillId="0" borderId="19" xfId="0" applyFont="1" applyBorder="1" applyAlignment="1" applyProtection="1">
      <alignment horizontal="center" vertical="top" wrapText="1"/>
      <protection locked="0" hidden="1"/>
    </xf>
    <xf numFmtId="0" fontId="17" fillId="0" borderId="20" xfId="0" applyFont="1" applyBorder="1" applyAlignment="1" applyProtection="1">
      <alignment vertical="top" wrapText="1"/>
      <protection hidden="1"/>
    </xf>
    <xf numFmtId="0" fontId="0" fillId="0" borderId="20" xfId="0" applyBorder="1" applyAlignment="1" applyProtection="1">
      <alignment horizontal="center" vertical="top" wrapText="1"/>
      <protection hidden="1"/>
    </xf>
    <xf numFmtId="0" fontId="0" fillId="0" borderId="20" xfId="0" applyBorder="1" applyAlignment="1" applyProtection="1">
      <alignment horizontal="right" vertical="top" wrapText="1"/>
      <protection hidden="1"/>
    </xf>
    <xf numFmtId="166" fontId="0" fillId="0" borderId="20" xfId="1" applyNumberFormat="1" applyFont="1" applyBorder="1" applyAlignment="1" applyProtection="1">
      <alignment horizontal="right" vertical="top" wrapText="1"/>
      <protection hidden="1"/>
    </xf>
    <xf numFmtId="166" fontId="0" fillId="0" borderId="21" xfId="1" applyNumberFormat="1" applyFont="1" applyBorder="1" applyAlignment="1" applyProtection="1">
      <alignment horizontal="right" vertical="top" wrapText="1"/>
      <protection hidden="1"/>
    </xf>
    <xf numFmtId="166" fontId="0" fillId="0" borderId="22" xfId="1" applyNumberFormat="1" applyFont="1" applyBorder="1" applyAlignment="1" applyProtection="1">
      <alignment horizontal="right" vertical="top" wrapText="1"/>
      <protection hidden="1"/>
    </xf>
    <xf numFmtId="166" fontId="0" fillId="0" borderId="23" xfId="1" applyNumberFormat="1" applyFont="1" applyBorder="1" applyAlignment="1" applyProtection="1">
      <alignment horizontal="right" vertical="top" wrapText="1"/>
      <protection hidden="1"/>
    </xf>
    <xf numFmtId="166" fontId="0" fillId="0" borderId="24" xfId="1" applyNumberFormat="1" applyFont="1" applyBorder="1" applyAlignment="1" applyProtection="1">
      <alignment horizontal="right" vertical="top" wrapText="1"/>
      <protection hidden="1"/>
    </xf>
    <xf numFmtId="165" fontId="0" fillId="0" borderId="1" xfId="1" applyNumberFormat="1" applyFont="1" applyBorder="1" applyAlignment="1" applyProtection="1">
      <alignment horizontal="right" vertical="top" wrapText="1"/>
      <protection hidden="1"/>
    </xf>
    <xf numFmtId="165" fontId="0" fillId="0" borderId="0" xfId="1" applyNumberFormat="1" applyFont="1" applyAlignment="1" applyProtection="1">
      <alignment horizontal="right" vertical="top"/>
      <protection hidden="1"/>
    </xf>
    <xf numFmtId="3" fontId="0" fillId="0" borderId="25" xfId="1" applyNumberFormat="1" applyFont="1" applyBorder="1" applyAlignment="1" applyProtection="1">
      <alignment horizontal="right" vertical="top"/>
      <protection hidden="1"/>
    </xf>
    <xf numFmtId="3" fontId="0" fillId="0" borderId="26" xfId="1" applyNumberFormat="1" applyFont="1" applyBorder="1" applyAlignment="1" applyProtection="1">
      <alignment horizontal="right" vertical="top"/>
      <protection hidden="1"/>
    </xf>
    <xf numFmtId="3" fontId="0" fillId="0" borderId="27" xfId="1" applyNumberFormat="1" applyFont="1" applyBorder="1" applyAlignment="1" applyProtection="1">
      <alignment horizontal="right" vertical="top"/>
      <protection hidden="1"/>
    </xf>
    <xf numFmtId="3" fontId="9" fillId="0" borderId="28" xfId="1" applyNumberFormat="1" applyFont="1" applyBorder="1" applyAlignment="1" applyProtection="1">
      <alignment horizontal="right" vertical="top"/>
      <protection hidden="1"/>
    </xf>
    <xf numFmtId="43" fontId="5" fillId="0" borderId="0" xfId="1" applyFont="1" applyAlignment="1" applyProtection="1">
      <alignment vertical="top"/>
      <protection hidden="1"/>
    </xf>
    <xf numFmtId="0" fontId="14" fillId="2" borderId="7" xfId="0" applyFont="1" applyFill="1" applyBorder="1" applyProtection="1">
      <protection hidden="1"/>
    </xf>
    <xf numFmtId="0" fontId="14" fillId="2" borderId="8" xfId="0" applyFont="1" applyFill="1" applyBorder="1" applyProtection="1">
      <protection hidden="1"/>
    </xf>
    <xf numFmtId="0" fontId="14" fillId="2" borderId="9" xfId="0" applyFont="1" applyFill="1" applyBorder="1" applyProtection="1">
      <protection hidden="1"/>
    </xf>
    <xf numFmtId="0" fontId="14" fillId="2" borderId="10" xfId="0" applyFont="1" applyFill="1" applyBorder="1" applyProtection="1">
      <protection hidden="1"/>
    </xf>
    <xf numFmtId="0" fontId="14" fillId="2" borderId="11" xfId="0" applyFont="1" applyFill="1" applyBorder="1" applyProtection="1">
      <protection hidden="1"/>
    </xf>
    <xf numFmtId="2" fontId="0" fillId="0" borderId="18" xfId="0" applyNumberFormat="1" applyBorder="1"/>
    <xf numFmtId="0" fontId="18" fillId="0" borderId="26" xfId="4" applyFont="1" applyBorder="1" applyAlignment="1">
      <alignment vertical="top"/>
    </xf>
    <xf numFmtId="2" fontId="0" fillId="0" borderId="29" xfId="0" applyNumberFormat="1" applyBorder="1"/>
    <xf numFmtId="4" fontId="0" fillId="0" borderId="20" xfId="0" applyNumberFormat="1" applyBorder="1"/>
    <xf numFmtId="4" fontId="0" fillId="0" borderId="30" xfId="1" applyNumberFormat="1" applyFont="1" applyBorder="1" applyAlignment="1" applyProtection="1">
      <alignment horizontal="right" vertical="top"/>
      <protection hidden="1"/>
    </xf>
    <xf numFmtId="0" fontId="0" fillId="5" borderId="31" xfId="0" applyFill="1" applyBorder="1"/>
    <xf numFmtId="0" fontId="19" fillId="3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protection hidden="1"/>
    </xf>
    <xf numFmtId="0" fontId="21" fillId="3" borderId="1" xfId="3" applyFont="1" applyFill="1" applyBorder="1" applyAlignment="1" applyProtection="1">
      <alignment vertical="top" wrapText="1"/>
      <protection hidden="1"/>
    </xf>
    <xf numFmtId="165" fontId="22" fillId="4" borderId="1" xfId="0" applyNumberFormat="1" applyFont="1" applyFill="1" applyBorder="1" applyAlignment="1" applyProtection="1">
      <alignment horizontal="right" vertical="center"/>
      <protection hidden="1"/>
    </xf>
    <xf numFmtId="164" fontId="23" fillId="4" borderId="0" xfId="0" applyNumberFormat="1" applyFont="1" applyFill="1" applyAlignment="1" applyProtection="1">
      <alignment horizontal="right" vertical="center"/>
      <protection hidden="1"/>
    </xf>
    <xf numFmtId="167" fontId="24" fillId="4" borderId="1" xfId="0" applyNumberFormat="1" applyFont="1" applyFill="1" applyBorder="1" applyAlignment="1" applyProtection="1">
      <alignment horizontal="center" vertical="center"/>
      <protection hidden="1"/>
    </xf>
    <xf numFmtId="164" fontId="25" fillId="4" borderId="0" xfId="0" applyNumberFormat="1" applyFont="1" applyFill="1" applyAlignment="1" applyProtection="1">
      <alignment horizontal="right" vertical="center"/>
      <protection hidden="1"/>
    </xf>
    <xf numFmtId="164" fontId="25" fillId="4" borderId="6" xfId="0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0" fontId="0" fillId="5" borderId="31" xfId="0" applyFill="1" applyBorder="1" applyProtection="1">
      <protection hidden="1"/>
    </xf>
    <xf numFmtId="0" fontId="15" fillId="0" borderId="0" xfId="3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21" fillId="3" borderId="36" xfId="3" applyFont="1" applyFill="1" applyBorder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horizontal="center" wrapText="1"/>
      <protection hidden="1"/>
    </xf>
    <xf numFmtId="165" fontId="22" fillId="4" borderId="0" xfId="0" applyNumberFormat="1" applyFont="1" applyFill="1" applyAlignment="1" applyProtection="1">
      <alignment horizontal="right" vertical="center"/>
      <protection hidden="1"/>
    </xf>
    <xf numFmtId="167" fontId="24" fillId="4" borderId="0" xfId="0" applyNumberFormat="1" applyFont="1" applyFill="1" applyAlignment="1" applyProtection="1">
      <alignment horizontal="center" vertical="center"/>
      <protection hidden="1"/>
    </xf>
    <xf numFmtId="165" fontId="13" fillId="4" borderId="0" xfId="1" applyNumberFormat="1" applyFont="1" applyFill="1" applyAlignment="1" applyProtection="1">
      <alignment horizontal="center" vertical="center"/>
      <protection hidden="1"/>
    </xf>
    <xf numFmtId="164" fontId="25" fillId="0" borderId="0" xfId="0" applyNumberFormat="1" applyFont="1" applyAlignment="1" applyProtection="1">
      <alignment horizontal="right" vertical="center"/>
      <protection hidden="1"/>
    </xf>
    <xf numFmtId="164" fontId="25" fillId="0" borderId="6" xfId="0" applyNumberFormat="1" applyFont="1" applyBorder="1" applyAlignment="1" applyProtection="1">
      <alignment horizontal="right" vertical="center"/>
      <protection hidden="1"/>
    </xf>
    <xf numFmtId="0" fontId="16" fillId="7" borderId="0" xfId="0" applyFont="1" applyFill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vertical="center"/>
      <protection hidden="1"/>
    </xf>
    <xf numFmtId="49" fontId="0" fillId="0" borderId="0" xfId="0" applyNumberFormat="1" applyAlignment="1">
      <alignment vertical="top"/>
    </xf>
    <xf numFmtId="0" fontId="28" fillId="0" borderId="40" xfId="0" applyFont="1" applyBorder="1" applyAlignment="1" applyProtection="1">
      <alignment horizontal="centerContinuous" vertical="center" wrapText="1"/>
      <protection locked="0"/>
    </xf>
    <xf numFmtId="0" fontId="28" fillId="0" borderId="38" xfId="0" applyFont="1" applyBorder="1" applyAlignment="1" applyProtection="1">
      <alignment horizontal="centerContinuous" vertical="center" wrapText="1"/>
      <protection locked="0"/>
    </xf>
    <xf numFmtId="0" fontId="28" fillId="0" borderId="41" xfId="0" applyFont="1" applyBorder="1" applyAlignment="1" applyProtection="1">
      <alignment horizontal="centerContinuous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hidden="1"/>
    </xf>
    <xf numFmtId="0" fontId="28" fillId="8" borderId="42" xfId="0" applyFont="1" applyFill="1" applyBorder="1" applyAlignment="1" applyProtection="1">
      <alignment horizontal="centerContinuous" vertical="center"/>
      <protection locked="0"/>
    </xf>
    <xf numFmtId="0" fontId="28" fillId="8" borderId="43" xfId="0" applyFont="1" applyFill="1" applyBorder="1" applyAlignment="1" applyProtection="1">
      <alignment horizontal="centerContinuous" vertical="center"/>
      <protection locked="0"/>
    </xf>
    <xf numFmtId="0" fontId="28" fillId="8" borderId="44" xfId="0" applyFont="1" applyFill="1" applyBorder="1" applyAlignment="1" applyProtection="1">
      <alignment horizontal="centerContinuous" vertical="center"/>
      <protection locked="0"/>
    </xf>
    <xf numFmtId="0" fontId="29" fillId="0" borderId="0" xfId="0" applyFont="1" applyAlignment="1" applyProtection="1">
      <alignment horizontal="center" vertical="top"/>
      <protection hidden="1"/>
    </xf>
    <xf numFmtId="0" fontId="29" fillId="0" borderId="6" xfId="0" applyFont="1" applyBorder="1" applyAlignment="1" applyProtection="1">
      <alignment horizontal="center" vertical="top"/>
      <protection hidden="1"/>
    </xf>
    <xf numFmtId="0" fontId="0" fillId="0" borderId="0" xfId="0" applyProtection="1">
      <protection locked="0"/>
    </xf>
    <xf numFmtId="0" fontId="0" fillId="5" borderId="31" xfId="0" applyFill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28" fillId="0" borderId="48" xfId="0" applyFont="1" applyBorder="1" applyAlignment="1" applyProtection="1">
      <alignment horizontal="centerContinuous" vertical="center" wrapText="1"/>
      <protection locked="0"/>
    </xf>
    <xf numFmtId="0" fontId="28" fillId="0" borderId="46" xfId="0" applyFont="1" applyBorder="1" applyAlignment="1" applyProtection="1">
      <alignment horizontal="centerContinuous" vertical="center" wrapText="1"/>
      <protection locked="0"/>
    </xf>
    <xf numFmtId="0" fontId="28" fillId="0" borderId="49" xfId="0" applyFont="1" applyBorder="1" applyAlignment="1" applyProtection="1">
      <alignment horizontal="centerContinuous" vertical="center" wrapText="1"/>
      <protection locked="0"/>
    </xf>
    <xf numFmtId="0" fontId="30" fillId="10" borderId="50" xfId="0" applyFont="1" applyFill="1" applyBorder="1" applyAlignment="1">
      <alignment horizontal="center" vertical="center"/>
    </xf>
    <xf numFmtId="0" fontId="30" fillId="10" borderId="51" xfId="0" applyFont="1" applyFill="1" applyBorder="1" applyAlignment="1">
      <alignment horizontal="center" vertical="center"/>
    </xf>
    <xf numFmtId="0" fontId="30" fillId="10" borderId="52" xfId="0" applyFont="1" applyFill="1" applyBorder="1" applyAlignment="1">
      <alignment horizontal="center" vertical="center"/>
    </xf>
    <xf numFmtId="0" fontId="31" fillId="10" borderId="50" xfId="0" applyFont="1" applyFill="1" applyBorder="1" applyAlignment="1">
      <alignment horizontal="center" vertical="center"/>
    </xf>
    <xf numFmtId="0" fontId="31" fillId="10" borderId="51" xfId="0" applyFont="1" applyFill="1" applyBorder="1" applyAlignment="1">
      <alignment horizontal="center" vertical="center"/>
    </xf>
    <xf numFmtId="0" fontId="31" fillId="10" borderId="52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right" vertical="top"/>
      <protection locked="0"/>
    </xf>
    <xf numFmtId="15" fontId="8" fillId="0" borderId="56" xfId="0" applyNumberFormat="1" applyFont="1" applyBorder="1" applyAlignment="1" applyProtection="1">
      <alignment horizontal="center" vertical="top" wrapText="1"/>
      <protection locked="0"/>
    </xf>
    <xf numFmtId="15" fontId="8" fillId="0" borderId="0" xfId="0" applyNumberFormat="1" applyFont="1" applyAlignment="1" applyProtection="1">
      <alignment horizontal="center" vertical="top" wrapText="1"/>
      <protection hidden="1"/>
    </xf>
    <xf numFmtId="15" fontId="8" fillId="0" borderId="35" xfId="0" applyNumberFormat="1" applyFont="1" applyBorder="1" applyAlignment="1" applyProtection="1">
      <alignment horizontal="center" vertical="top" wrapText="1"/>
      <protection hidden="1"/>
    </xf>
    <xf numFmtId="43" fontId="25" fillId="0" borderId="0" xfId="1" applyFont="1" applyAlignment="1" applyProtection="1">
      <alignment horizontal="center" vertical="top"/>
      <protection hidden="1"/>
    </xf>
    <xf numFmtId="43" fontId="25" fillId="0" borderId="6" xfId="1" applyFont="1" applyBorder="1" applyAlignment="1" applyProtection="1">
      <alignment horizontal="center" vertical="top"/>
      <protection hidden="1"/>
    </xf>
    <xf numFmtId="168" fontId="32" fillId="0" borderId="58" xfId="1" applyNumberFormat="1" applyFont="1" applyBorder="1" applyAlignment="1" applyProtection="1">
      <alignment horizontal="centerContinuous" vertical="top"/>
      <protection locked="0"/>
    </xf>
    <xf numFmtId="168" fontId="32" fillId="0" borderId="59" xfId="1" applyNumberFormat="1" applyFont="1" applyBorder="1" applyAlignment="1" applyProtection="1">
      <alignment horizontal="centerContinuous" vertical="top"/>
      <protection locked="0"/>
    </xf>
    <xf numFmtId="168" fontId="17" fillId="0" borderId="0" xfId="1" applyNumberFormat="1" applyFont="1" applyAlignment="1" applyProtection="1">
      <alignment horizontal="center" vertical="top"/>
      <protection hidden="1"/>
    </xf>
    <xf numFmtId="168" fontId="1" fillId="0" borderId="0" xfId="1" applyNumberFormat="1" applyAlignment="1" applyProtection="1">
      <alignment horizontal="center" vertical="top"/>
      <protection hidden="1"/>
    </xf>
    <xf numFmtId="168" fontId="1" fillId="0" borderId="6" xfId="1" applyNumberForma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right" vertical="top"/>
      <protection locked="0"/>
    </xf>
    <xf numFmtId="165" fontId="0" fillId="0" borderId="0" xfId="1" applyNumberFormat="1" applyFon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hidden="1"/>
    </xf>
    <xf numFmtId="43" fontId="0" fillId="0" borderId="6" xfId="1" applyFont="1" applyBorder="1" applyAlignment="1" applyProtection="1">
      <alignment vertical="top"/>
      <protection hidden="1"/>
    </xf>
    <xf numFmtId="0" fontId="8" fillId="0" borderId="0" xfId="0" applyFont="1" applyProtection="1">
      <protection locked="0"/>
    </xf>
    <xf numFmtId="49" fontId="0" fillId="11" borderId="0" xfId="0" applyNumberFormat="1" applyFill="1" applyAlignment="1">
      <alignment vertical="top"/>
    </xf>
    <xf numFmtId="0" fontId="9" fillId="12" borderId="15" xfId="0" applyFont="1" applyFill="1" applyBorder="1" applyAlignment="1" applyProtection="1">
      <alignment horizontal="center" vertical="center"/>
      <protection hidden="1"/>
    </xf>
    <xf numFmtId="4" fontId="9" fillId="12" borderId="15" xfId="0" applyNumberFormat="1" applyFont="1" applyFill="1" applyBorder="1" applyAlignment="1" applyProtection="1">
      <alignment horizontal="center" vertical="center"/>
      <protection hidden="1"/>
    </xf>
    <xf numFmtId="167" fontId="9" fillId="12" borderId="15" xfId="1" applyNumberFormat="1" applyFont="1" applyFill="1" applyBorder="1" applyAlignment="1" applyProtection="1">
      <alignment horizontal="center" vertical="center" wrapText="1"/>
      <protection hidden="1"/>
    </xf>
    <xf numFmtId="165" fontId="22" fillId="0" borderId="15" xfId="1" applyNumberFormat="1" applyFont="1" applyBorder="1" applyAlignment="1" applyProtection="1">
      <alignment horizontal="center" vertical="center"/>
      <protection hidden="1"/>
    </xf>
    <xf numFmtId="167" fontId="22" fillId="0" borderId="15" xfId="1" applyNumberFormat="1" applyFont="1" applyBorder="1" applyAlignment="1" applyProtection="1">
      <alignment horizontal="center" vertical="center"/>
      <protection hidden="1"/>
    </xf>
    <xf numFmtId="43" fontId="9" fillId="13" borderId="15" xfId="1" applyFont="1" applyFill="1" applyBorder="1" applyAlignment="1" applyProtection="1">
      <alignment horizontal="center" vertical="center" wrapText="1"/>
      <protection hidden="1"/>
    </xf>
    <xf numFmtId="43" fontId="30" fillId="14" borderId="15" xfId="1" applyFont="1" applyFill="1" applyBorder="1" applyAlignment="1" applyProtection="1">
      <alignment horizontal="center" vertical="center" wrapText="1"/>
      <protection hidden="1"/>
    </xf>
    <xf numFmtId="43" fontId="9" fillId="14" borderId="15" xfId="1" applyFont="1" applyFill="1" applyBorder="1" applyAlignment="1" applyProtection="1">
      <alignment horizontal="center" vertical="center" wrapText="1"/>
      <protection hidden="1"/>
    </xf>
    <xf numFmtId="0" fontId="31" fillId="15" borderId="15" xfId="0" applyFont="1" applyFill="1" applyBorder="1" applyAlignment="1" applyProtection="1">
      <alignment horizontal="center" vertical="center"/>
      <protection hidden="1"/>
    </xf>
    <xf numFmtId="4" fontId="31" fillId="15" borderId="15" xfId="0" applyNumberFormat="1" applyFont="1" applyFill="1" applyBorder="1" applyAlignment="1" applyProtection="1">
      <alignment horizontal="center" vertical="center"/>
      <protection hidden="1"/>
    </xf>
    <xf numFmtId="167" fontId="31" fillId="15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167" fontId="0" fillId="0" borderId="0" xfId="1" applyNumberFormat="1" applyFont="1" applyAlignment="1">
      <alignment vertical="top"/>
    </xf>
    <xf numFmtId="167" fontId="0" fillId="0" borderId="0" xfId="0" applyNumberFormat="1"/>
    <xf numFmtId="49" fontId="0" fillId="5" borderId="60" xfId="0" applyNumberFormat="1" applyFill="1" applyBorder="1" applyAlignment="1">
      <alignment horizontal="center" vertical="top"/>
    </xf>
    <xf numFmtId="0" fontId="29" fillId="16" borderId="42" xfId="0" applyFont="1" applyFill="1" applyBorder="1" applyAlignment="1" applyProtection="1">
      <alignment horizontal="center" vertical="top" wrapText="1"/>
      <protection locked="0" hidden="1"/>
    </xf>
    <xf numFmtId="0" fontId="33" fillId="16" borderId="43" xfId="0" applyFont="1" applyFill="1" applyBorder="1" applyAlignment="1" applyProtection="1">
      <alignment vertical="top"/>
      <protection locked="0"/>
    </xf>
    <xf numFmtId="0" fontId="9" fillId="16" borderId="43" xfId="0" applyFont="1" applyFill="1" applyBorder="1" applyAlignment="1" applyProtection="1">
      <alignment vertical="top" wrapText="1"/>
      <protection hidden="1"/>
    </xf>
    <xf numFmtId="167" fontId="33" fillId="16" borderId="44" xfId="0" applyNumberFormat="1" applyFont="1" applyFill="1" applyBorder="1" applyAlignment="1" applyProtection="1">
      <alignment horizontal="right" vertical="top" wrapText="1"/>
      <protection hidden="1"/>
    </xf>
    <xf numFmtId="167" fontId="0" fillId="0" borderId="0" xfId="0" applyNumberFormat="1" applyProtection="1">
      <protection hidden="1"/>
    </xf>
    <xf numFmtId="3" fontId="33" fillId="0" borderId="46" xfId="0" applyNumberFormat="1" applyFont="1" applyBorder="1" applyAlignment="1" applyProtection="1">
      <alignment horizontal="right" vertical="top" wrapText="1"/>
      <protection hidden="1"/>
    </xf>
    <xf numFmtId="43" fontId="5" fillId="17" borderId="61" xfId="1" applyFont="1" applyFill="1" applyBorder="1" applyAlignment="1" applyProtection="1">
      <alignment vertical="top"/>
      <protection hidden="1"/>
    </xf>
    <xf numFmtId="43" fontId="5" fillId="17" borderId="62" xfId="1" applyFont="1" applyFill="1" applyBorder="1" applyAlignment="1" applyProtection="1">
      <alignment vertical="top"/>
      <protection hidden="1"/>
    </xf>
    <xf numFmtId="43" fontId="5" fillId="17" borderId="63" xfId="1" applyFont="1" applyFill="1" applyBorder="1" applyAlignment="1" applyProtection="1">
      <alignment vertical="top"/>
      <protection hidden="1"/>
    </xf>
    <xf numFmtId="43" fontId="34" fillId="17" borderId="64" xfId="1" applyFont="1" applyFill="1" applyBorder="1" applyAlignment="1" applyProtection="1">
      <alignment vertical="top"/>
      <protection hidden="1"/>
    </xf>
    <xf numFmtId="0" fontId="14" fillId="0" borderId="0" xfId="0" applyFont="1" applyProtection="1">
      <protection hidden="1"/>
    </xf>
    <xf numFmtId="0" fontId="0" fillId="16" borderId="42" xfId="0" applyFill="1" applyBorder="1" applyProtection="1">
      <protection locked="0"/>
    </xf>
    <xf numFmtId="0" fontId="0" fillId="16" borderId="43" xfId="0" applyFill="1" applyBorder="1" applyProtection="1">
      <protection locked="0"/>
    </xf>
    <xf numFmtId="49" fontId="0" fillId="5" borderId="65" xfId="0" applyNumberFormat="1" applyFill="1" applyBorder="1" applyAlignment="1">
      <alignment horizontal="center" vertical="top"/>
    </xf>
    <xf numFmtId="0" fontId="8" fillId="0" borderId="66" xfId="0" applyFont="1" applyBorder="1" applyAlignment="1" applyProtection="1">
      <alignment horizontal="center" vertical="top"/>
      <protection locked="0" hidden="1"/>
    </xf>
    <xf numFmtId="0" fontId="17" fillId="0" borderId="62" xfId="0" applyFont="1" applyBorder="1" applyAlignment="1" applyProtection="1">
      <alignment vertical="top" wrapText="1"/>
      <protection hidden="1"/>
    </xf>
    <xf numFmtId="0" fontId="0" fillId="0" borderId="62" xfId="0" applyBorder="1" applyAlignment="1" applyProtection="1">
      <alignment horizontal="center" vertical="top"/>
      <protection hidden="1"/>
    </xf>
    <xf numFmtId="0" fontId="0" fillId="0" borderId="62" xfId="0" applyBorder="1" applyAlignment="1" applyProtection="1">
      <alignment horizontal="right" vertical="top"/>
      <protection locked="0" hidden="1"/>
    </xf>
    <xf numFmtId="165" fontId="0" fillId="0" borderId="62" xfId="1" applyNumberFormat="1" applyFont="1" applyBorder="1" applyAlignment="1" applyProtection="1">
      <alignment horizontal="right" vertical="top"/>
      <protection hidden="1"/>
    </xf>
    <xf numFmtId="167" fontId="0" fillId="0" borderId="67" xfId="1" applyNumberFormat="1" applyFont="1" applyBorder="1" applyAlignment="1" applyProtection="1">
      <alignment horizontal="right" vertical="top"/>
      <protection hidden="1"/>
    </xf>
    <xf numFmtId="165" fontId="0" fillId="0" borderId="68" xfId="1" applyNumberFormat="1" applyFont="1" applyBorder="1" applyAlignment="1" applyProtection="1">
      <alignment horizontal="right" vertical="top"/>
      <protection hidden="1"/>
    </xf>
    <xf numFmtId="167" fontId="0" fillId="0" borderId="63" xfId="1" applyNumberFormat="1" applyFont="1" applyBorder="1" applyAlignment="1" applyProtection="1">
      <alignment horizontal="right" vertical="top"/>
      <protection hidden="1"/>
    </xf>
    <xf numFmtId="167" fontId="0" fillId="0" borderId="64" xfId="1" applyNumberFormat="1" applyFont="1" applyBorder="1" applyAlignment="1" applyProtection="1">
      <alignment horizontal="right" vertical="top"/>
      <protection hidden="1"/>
    </xf>
    <xf numFmtId="165" fontId="0" fillId="0" borderId="69" xfId="1" applyNumberFormat="1" applyFont="1" applyBorder="1" applyAlignment="1" applyProtection="1">
      <alignment horizontal="right" vertical="top"/>
      <protection hidden="1"/>
    </xf>
    <xf numFmtId="165" fontId="0" fillId="0" borderId="20" xfId="0" applyNumberFormat="1" applyBorder="1"/>
    <xf numFmtId="167" fontId="0" fillId="0" borderId="30" xfId="1" applyNumberFormat="1" applyFont="1" applyFill="1" applyBorder="1" applyAlignment="1" applyProtection="1">
      <alignment horizontal="right" vertical="top"/>
      <protection hidden="1"/>
    </xf>
    <xf numFmtId="49" fontId="0" fillId="5" borderId="70" xfId="0" applyNumberFormat="1" applyFill="1" applyBorder="1" applyAlignment="1">
      <alignment horizontal="center" vertical="top" wrapText="1"/>
    </xf>
    <xf numFmtId="0" fontId="8" fillId="0" borderId="71" xfId="0" applyFont="1" applyBorder="1" applyAlignment="1" applyProtection="1">
      <alignment horizontal="center" vertical="top" wrapText="1"/>
      <protection locked="0" hidden="1"/>
    </xf>
    <xf numFmtId="0" fontId="17" fillId="0" borderId="72" xfId="0" applyFont="1" applyBorder="1" applyAlignment="1" applyProtection="1">
      <alignment vertical="top" wrapText="1"/>
      <protection hidden="1"/>
    </xf>
    <xf numFmtId="0" fontId="0" fillId="0" borderId="72" xfId="0" applyBorder="1" applyAlignment="1" applyProtection="1">
      <alignment horizontal="center" vertical="top" wrapText="1"/>
      <protection hidden="1"/>
    </xf>
    <xf numFmtId="0" fontId="0" fillId="0" borderId="72" xfId="0" applyBorder="1" applyAlignment="1" applyProtection="1">
      <alignment horizontal="right" vertical="top" wrapText="1"/>
      <protection locked="0" hidden="1"/>
    </xf>
    <xf numFmtId="49" fontId="0" fillId="5" borderId="73" xfId="0" applyNumberFormat="1" applyFill="1" applyBorder="1" applyAlignment="1">
      <alignment horizontal="center" vertical="top" wrapText="1"/>
    </xf>
    <xf numFmtId="0" fontId="8" fillId="0" borderId="74" xfId="0" applyFont="1" applyBorder="1" applyAlignment="1" applyProtection="1">
      <alignment horizontal="center" vertical="top" wrapText="1"/>
      <protection locked="0" hidden="1"/>
    </xf>
    <xf numFmtId="0" fontId="17" fillId="0" borderId="75" xfId="0" applyFont="1" applyBorder="1" applyAlignment="1" applyProtection="1">
      <alignment vertical="top" wrapText="1"/>
      <protection hidden="1"/>
    </xf>
    <xf numFmtId="0" fontId="0" fillId="0" borderId="75" xfId="0" applyBorder="1" applyAlignment="1" applyProtection="1">
      <alignment horizontal="right" vertical="top" wrapText="1"/>
      <protection locked="0" hidden="1"/>
    </xf>
    <xf numFmtId="0" fontId="0" fillId="0" borderId="75" xfId="0" applyBorder="1" applyAlignment="1" applyProtection="1">
      <alignment horizontal="center" vertical="top" wrapText="1"/>
      <protection hidden="1"/>
    </xf>
    <xf numFmtId="49" fontId="0" fillId="5" borderId="73" xfId="0" quotePrefix="1" applyNumberFormat="1" applyFill="1" applyBorder="1" applyAlignment="1">
      <alignment horizontal="center" vertical="top" wrapText="1"/>
    </xf>
    <xf numFmtId="49" fontId="0" fillId="5" borderId="18" xfId="0" quotePrefix="1" applyNumberFormat="1" applyFill="1" applyBorder="1" applyAlignment="1">
      <alignment horizontal="center" vertical="top" wrapText="1"/>
    </xf>
    <xf numFmtId="49" fontId="0" fillId="5" borderId="76" xfId="0" applyNumberFormat="1" applyFill="1" applyBorder="1" applyAlignment="1">
      <alignment horizontal="center" vertical="top"/>
    </xf>
    <xf numFmtId="0" fontId="8" fillId="0" borderId="77" xfId="0" applyFont="1" applyBorder="1" applyAlignment="1" applyProtection="1">
      <alignment horizontal="center" vertical="top"/>
      <protection locked="0" hidden="1"/>
    </xf>
    <xf numFmtId="0" fontId="17" fillId="0" borderId="78" xfId="0" applyFont="1" applyBorder="1" applyAlignment="1" applyProtection="1">
      <alignment vertical="top" wrapText="1"/>
      <protection hidden="1"/>
    </xf>
    <xf numFmtId="0" fontId="0" fillId="0" borderId="78" xfId="0" applyBorder="1" applyAlignment="1" applyProtection="1">
      <alignment horizontal="center" vertical="top"/>
      <protection hidden="1"/>
    </xf>
    <xf numFmtId="0" fontId="0" fillId="0" borderId="78" xfId="0" applyBorder="1" applyAlignment="1" applyProtection="1">
      <alignment horizontal="right" vertical="top"/>
      <protection locked="0" hidden="1"/>
    </xf>
    <xf numFmtId="165" fontId="0" fillId="0" borderId="78" xfId="1" applyNumberFormat="1" applyFont="1" applyBorder="1" applyAlignment="1" applyProtection="1">
      <alignment horizontal="right" vertical="top"/>
      <protection hidden="1"/>
    </xf>
    <xf numFmtId="167" fontId="0" fillId="0" borderId="79" xfId="1" applyNumberFormat="1" applyFont="1" applyBorder="1" applyAlignment="1" applyProtection="1">
      <alignment horizontal="right" vertical="top"/>
      <protection hidden="1"/>
    </xf>
    <xf numFmtId="165" fontId="0" fillId="0" borderId="80" xfId="1" applyNumberFormat="1" applyFont="1" applyBorder="1" applyAlignment="1" applyProtection="1">
      <alignment horizontal="right" vertical="top"/>
      <protection hidden="1"/>
    </xf>
    <xf numFmtId="165" fontId="0" fillId="0" borderId="26" xfId="1" applyNumberFormat="1" applyFont="1" applyBorder="1" applyAlignment="1" applyProtection="1">
      <alignment horizontal="right" vertical="top"/>
      <protection hidden="1"/>
    </xf>
    <xf numFmtId="167" fontId="0" fillId="0" borderId="27" xfId="1" applyNumberFormat="1" applyFont="1" applyBorder="1" applyAlignment="1" applyProtection="1">
      <alignment horizontal="right" vertical="top"/>
      <protection hidden="1"/>
    </xf>
    <xf numFmtId="167" fontId="0" fillId="0" borderId="28" xfId="1" applyNumberFormat="1" applyFont="1" applyBorder="1" applyAlignment="1" applyProtection="1">
      <alignment horizontal="right" vertical="top"/>
      <protection hidden="1"/>
    </xf>
    <xf numFmtId="165" fontId="0" fillId="0" borderId="81" xfId="1" applyNumberFormat="1" applyFont="1" applyBorder="1" applyAlignment="1" applyProtection="1">
      <alignment horizontal="right" vertical="top"/>
      <protection hidden="1"/>
    </xf>
    <xf numFmtId="2" fontId="0" fillId="0" borderId="82" xfId="0" applyNumberFormat="1" applyBorder="1"/>
    <xf numFmtId="0" fontId="18" fillId="0" borderId="83" xfId="4" applyFont="1" applyBorder="1" applyAlignment="1">
      <alignment vertical="top"/>
    </xf>
    <xf numFmtId="2" fontId="0" fillId="0" borderId="83" xfId="0" applyNumberFormat="1" applyBorder="1"/>
    <xf numFmtId="165" fontId="0" fillId="0" borderId="83" xfId="0" applyNumberFormat="1" applyBorder="1"/>
    <xf numFmtId="167" fontId="0" fillId="0" borderId="84" xfId="1" applyNumberFormat="1" applyFont="1" applyFill="1" applyBorder="1" applyAlignment="1" applyProtection="1">
      <alignment horizontal="right" vertical="top"/>
      <protection hidden="1"/>
    </xf>
    <xf numFmtId="49" fontId="8" fillId="5" borderId="85" xfId="0" applyNumberFormat="1" applyFont="1" applyFill="1" applyBorder="1" applyAlignment="1">
      <alignment horizontal="center" vertical="top"/>
    </xf>
    <xf numFmtId="0" fontId="8" fillId="18" borderId="86" xfId="0" applyFont="1" applyFill="1" applyBorder="1" applyAlignment="1" applyProtection="1">
      <alignment horizontal="center" vertical="top"/>
      <protection locked="0" hidden="1"/>
    </xf>
    <xf numFmtId="0" fontId="17" fillId="18" borderId="87" xfId="0" applyFont="1" applyFill="1" applyBorder="1" applyAlignment="1" applyProtection="1">
      <alignment vertical="top" wrapText="1"/>
      <protection hidden="1"/>
    </xf>
    <xf numFmtId="0" fontId="0" fillId="18" borderId="87" xfId="0" applyFill="1" applyBorder="1" applyAlignment="1" applyProtection="1">
      <alignment horizontal="center" vertical="top"/>
      <protection hidden="1"/>
    </xf>
    <xf numFmtId="0" fontId="0" fillId="18" borderId="87" xfId="0" applyFill="1" applyBorder="1" applyAlignment="1" applyProtection="1">
      <alignment horizontal="right" vertical="top"/>
      <protection locked="0" hidden="1"/>
    </xf>
    <xf numFmtId="165" fontId="9" fillId="18" borderId="87" xfId="1" applyNumberFormat="1" applyFont="1" applyFill="1" applyBorder="1" applyAlignment="1" applyProtection="1">
      <alignment horizontal="right" vertical="top"/>
      <protection hidden="1"/>
    </xf>
    <xf numFmtId="167" fontId="33" fillId="18" borderId="88" xfId="1" applyNumberFormat="1" applyFont="1" applyFill="1" applyBorder="1" applyAlignment="1" applyProtection="1">
      <alignment horizontal="right" vertical="top"/>
      <protection hidden="1"/>
    </xf>
    <xf numFmtId="165" fontId="33" fillId="0" borderId="15" xfId="1" applyNumberFormat="1" applyFont="1" applyBorder="1" applyAlignment="1" applyProtection="1">
      <alignment horizontal="right" vertical="top"/>
      <protection hidden="1"/>
    </xf>
    <xf numFmtId="3" fontId="0" fillId="17" borderId="89" xfId="1" applyNumberFormat="1" applyFont="1" applyFill="1" applyBorder="1" applyAlignment="1" applyProtection="1">
      <alignment horizontal="right" vertical="top"/>
      <protection hidden="1"/>
    </xf>
    <xf numFmtId="3" fontId="0" fillId="17" borderId="78" xfId="1" applyNumberFormat="1" applyFont="1" applyFill="1" applyBorder="1" applyAlignment="1" applyProtection="1">
      <alignment horizontal="right" vertical="top"/>
      <protection hidden="1"/>
    </xf>
    <xf numFmtId="3" fontId="0" fillId="17" borderId="90" xfId="1" applyNumberFormat="1" applyFont="1" applyFill="1" applyBorder="1" applyAlignment="1" applyProtection="1">
      <alignment horizontal="right" vertical="top"/>
      <protection hidden="1"/>
    </xf>
    <xf numFmtId="3" fontId="9" fillId="17" borderId="91" xfId="1" applyNumberFormat="1" applyFont="1" applyFill="1" applyBorder="1" applyAlignment="1" applyProtection="1">
      <alignment horizontal="right" vertical="top"/>
      <protection hidden="1"/>
    </xf>
    <xf numFmtId="0" fontId="0" fillId="19" borderId="86" xfId="0" applyFill="1" applyBorder="1"/>
    <xf numFmtId="0" fontId="0" fillId="19" borderId="87" xfId="0" applyFill="1" applyBorder="1"/>
    <xf numFmtId="167" fontId="33" fillId="19" borderId="88" xfId="1" applyNumberFormat="1" applyFont="1" applyFill="1" applyBorder="1" applyAlignment="1" applyProtection="1">
      <alignment horizontal="right" vertical="top"/>
      <protection hidden="1"/>
    </xf>
    <xf numFmtId="49" fontId="0" fillId="5" borderId="92" xfId="0" applyNumberFormat="1" applyFill="1" applyBorder="1" applyAlignment="1">
      <alignment horizontal="center" vertical="top"/>
    </xf>
    <xf numFmtId="0" fontId="29" fillId="16" borderId="43" xfId="0" applyFont="1" applyFill="1" applyBorder="1" applyAlignment="1" applyProtection="1">
      <alignment vertical="top"/>
      <protection locked="0"/>
    </xf>
    <xf numFmtId="43" fontId="5" fillId="16" borderId="61" xfId="1" applyFont="1" applyFill="1" applyBorder="1" applyAlignment="1" applyProtection="1">
      <alignment vertical="top"/>
      <protection hidden="1"/>
    </xf>
    <xf numFmtId="43" fontId="5" fillId="16" borderId="62" xfId="1" applyFont="1" applyFill="1" applyBorder="1" applyAlignment="1" applyProtection="1">
      <alignment vertical="top"/>
      <protection hidden="1"/>
    </xf>
    <xf numFmtId="43" fontId="5" fillId="16" borderId="63" xfId="1" applyFont="1" applyFill="1" applyBorder="1" applyAlignment="1" applyProtection="1">
      <alignment vertical="top"/>
      <protection hidden="1"/>
    </xf>
    <xf numFmtId="43" fontId="34" fillId="16" borderId="64" xfId="1" applyFont="1" applyFill="1" applyBorder="1" applyAlignment="1" applyProtection="1">
      <alignment vertical="top"/>
      <protection hidden="1"/>
    </xf>
    <xf numFmtId="0" fontId="0" fillId="5" borderId="42" xfId="0" applyFill="1" applyBorder="1" applyProtection="1">
      <protection locked="0"/>
    </xf>
    <xf numFmtId="0" fontId="0" fillId="5" borderId="43" xfId="0" applyFill="1" applyBorder="1" applyProtection="1">
      <protection locked="0"/>
    </xf>
    <xf numFmtId="4" fontId="33" fillId="5" borderId="44" xfId="0" applyNumberFormat="1" applyFont="1" applyFill="1" applyBorder="1" applyAlignment="1" applyProtection="1">
      <alignment horizontal="right" vertical="top" wrapText="1"/>
      <protection hidden="1"/>
    </xf>
    <xf numFmtId="165" fontId="0" fillId="0" borderId="63" xfId="1" applyNumberFormat="1" applyFont="1" applyBorder="1" applyAlignment="1" applyProtection="1">
      <alignment horizontal="right" vertical="top"/>
      <protection hidden="1"/>
    </xf>
    <xf numFmtId="165" fontId="0" fillId="0" borderId="64" xfId="1" applyNumberFormat="1" applyFont="1" applyBorder="1" applyAlignment="1" applyProtection="1">
      <alignment horizontal="right" vertical="top"/>
      <protection hidden="1"/>
    </xf>
    <xf numFmtId="165" fontId="0" fillId="0" borderId="30" xfId="1" applyNumberFormat="1" applyFont="1" applyFill="1" applyBorder="1" applyAlignment="1" applyProtection="1">
      <alignment horizontal="right" vertical="top"/>
      <protection hidden="1"/>
    </xf>
    <xf numFmtId="0" fontId="0" fillId="0" borderId="20" xfId="0" applyBorder="1" applyAlignment="1" applyProtection="1">
      <alignment horizontal="right" vertical="top" wrapText="1"/>
      <protection locked="0" hidden="1"/>
    </xf>
    <xf numFmtId="0" fontId="8" fillId="0" borderId="93" xfId="0" applyFont="1" applyBorder="1" applyAlignment="1" applyProtection="1">
      <alignment horizontal="center" vertical="top"/>
      <protection locked="0" hidden="1"/>
    </xf>
    <xf numFmtId="0" fontId="17" fillId="0" borderId="26" xfId="0" applyFont="1" applyBorder="1" applyAlignment="1" applyProtection="1">
      <alignment vertical="top" wrapText="1"/>
      <protection hidden="1"/>
    </xf>
    <xf numFmtId="0" fontId="0" fillId="0" borderId="26" xfId="0" applyBorder="1" applyAlignment="1" applyProtection="1">
      <alignment horizontal="center" vertical="top"/>
      <protection hidden="1"/>
    </xf>
    <xf numFmtId="0" fontId="0" fillId="0" borderId="26" xfId="0" applyBorder="1" applyAlignment="1" applyProtection="1">
      <alignment horizontal="right" vertical="top"/>
      <protection locked="0" hidden="1"/>
    </xf>
    <xf numFmtId="167" fontId="0" fillId="0" borderId="30" xfId="1" applyNumberFormat="1" applyFont="1" applyBorder="1" applyAlignment="1" applyProtection="1">
      <alignment horizontal="right" vertical="top"/>
      <protection hidden="1"/>
    </xf>
    <xf numFmtId="165" fontId="0" fillId="0" borderId="27" xfId="1" applyNumberFormat="1" applyFont="1" applyBorder="1" applyAlignment="1" applyProtection="1">
      <alignment horizontal="right" vertical="top"/>
      <protection hidden="1"/>
    </xf>
    <xf numFmtId="165" fontId="0" fillId="0" borderId="28" xfId="1" applyNumberFormat="1" applyFont="1" applyBorder="1" applyAlignment="1" applyProtection="1">
      <alignment horizontal="right" vertical="top"/>
      <protection hidden="1"/>
    </xf>
    <xf numFmtId="49" fontId="0" fillId="5" borderId="94" xfId="0" applyNumberFormat="1" applyFill="1" applyBorder="1" applyAlignment="1">
      <alignment horizontal="center" vertical="top"/>
    </xf>
    <xf numFmtId="3" fontId="0" fillId="18" borderId="89" xfId="1" applyNumberFormat="1" applyFont="1" applyFill="1" applyBorder="1" applyAlignment="1" applyProtection="1">
      <alignment horizontal="right" vertical="top"/>
      <protection hidden="1"/>
    </xf>
    <xf numFmtId="3" fontId="0" fillId="18" borderId="78" xfId="1" applyNumberFormat="1" applyFont="1" applyFill="1" applyBorder="1" applyAlignment="1" applyProtection="1">
      <alignment horizontal="right" vertical="top"/>
      <protection hidden="1"/>
    </xf>
    <xf numFmtId="3" fontId="0" fillId="18" borderId="90" xfId="1" applyNumberFormat="1" applyFont="1" applyFill="1" applyBorder="1" applyAlignment="1" applyProtection="1">
      <alignment horizontal="right" vertical="top"/>
      <protection hidden="1"/>
    </xf>
    <xf numFmtId="3" fontId="9" fillId="18" borderId="91" xfId="1" applyNumberFormat="1" applyFont="1" applyFill="1" applyBorder="1" applyAlignment="1" applyProtection="1">
      <alignment horizontal="right" vertical="top"/>
      <protection hidden="1"/>
    </xf>
    <xf numFmtId="43" fontId="33" fillId="19" borderId="88" xfId="1" applyFont="1" applyFill="1" applyBorder="1" applyAlignment="1" applyProtection="1">
      <alignment horizontal="right" vertical="top"/>
      <protection hidden="1"/>
    </xf>
    <xf numFmtId="43" fontId="0" fillId="0" borderId="0" xfId="1" applyFont="1" applyAlignment="1">
      <alignment vertical="top"/>
    </xf>
    <xf numFmtId="49" fontId="0" fillId="5" borderId="70" xfId="0" quotePrefix="1" applyNumberFormat="1" applyFill="1" applyBorder="1" applyAlignment="1">
      <alignment horizontal="center" vertical="top" wrapText="1"/>
    </xf>
    <xf numFmtId="49" fontId="8" fillId="5" borderId="0" xfId="0" applyNumberFormat="1" applyFont="1" applyFill="1" applyAlignment="1">
      <alignment horizontal="center" vertical="top"/>
    </xf>
    <xf numFmtId="0" fontId="35" fillId="0" borderId="26" xfId="0" applyFont="1" applyBorder="1" applyAlignment="1" applyProtection="1">
      <alignment horizontal="center"/>
      <protection locked="0"/>
    </xf>
    <xf numFmtId="0" fontId="35" fillId="0" borderId="27" xfId="0" applyFont="1" applyBorder="1" applyAlignment="1" applyProtection="1">
      <alignment horizontal="centerContinuous"/>
      <protection locked="0"/>
    </xf>
    <xf numFmtId="0" fontId="0" fillId="0" borderId="96" xfId="0" applyBorder="1" applyAlignment="1">
      <alignment horizontal="centerContinuous" vertical="top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Alignment="1" applyProtection="1">
      <alignment horizontal="right" vertical="top"/>
      <protection hidden="1"/>
    </xf>
    <xf numFmtId="167" fontId="0" fillId="0" borderId="0" xfId="1" applyNumberFormat="1" applyFont="1" applyAlignment="1" applyProtection="1">
      <alignment vertical="top"/>
      <protection hidden="1"/>
    </xf>
    <xf numFmtId="43" fontId="36" fillId="0" borderId="0" xfId="1" applyFont="1" applyAlignment="1" applyProtection="1">
      <alignment vertical="top"/>
      <protection hidden="1"/>
    </xf>
    <xf numFmtId="43" fontId="36" fillId="0" borderId="6" xfId="1" applyFont="1" applyBorder="1" applyAlignment="1" applyProtection="1">
      <alignment vertical="top"/>
      <protection hidden="1"/>
    </xf>
    <xf numFmtId="167" fontId="0" fillId="0" borderId="0" xfId="0" applyNumberFormat="1" applyProtection="1">
      <protection locked="0"/>
    </xf>
    <xf numFmtId="49" fontId="25" fillId="5" borderId="0" xfId="0" applyNumberFormat="1" applyFont="1" applyFill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19" borderId="12" xfId="0" applyFill="1" applyBorder="1" applyAlignment="1" applyProtection="1">
      <alignment vertical="center"/>
      <protection hidden="1"/>
    </xf>
    <xf numFmtId="0" fontId="0" fillId="19" borderId="13" xfId="0" applyFill="1" applyBorder="1" applyAlignment="1" applyProtection="1">
      <alignment vertical="center"/>
      <protection hidden="1"/>
    </xf>
    <xf numFmtId="4" fontId="33" fillId="19" borderId="13" xfId="0" applyNumberFormat="1" applyFont="1" applyFill="1" applyBorder="1" applyAlignment="1" applyProtection="1">
      <alignment horizontal="right" vertical="center"/>
      <protection hidden="1"/>
    </xf>
    <xf numFmtId="4" fontId="33" fillId="19" borderId="14" xfId="1" applyNumberFormat="1" applyFont="1" applyFill="1" applyBorder="1" applyAlignment="1" applyProtection="1">
      <alignment horizontal="right" vertical="center"/>
      <protection hidden="1"/>
    </xf>
    <xf numFmtId="165" fontId="33" fillId="20" borderId="25" xfId="1" applyNumberFormat="1" applyFont="1" applyFill="1" applyBorder="1" applyAlignment="1" applyProtection="1">
      <alignment horizontal="right" vertical="center"/>
      <protection hidden="1"/>
    </xf>
    <xf numFmtId="165" fontId="33" fillId="20" borderId="26" xfId="1" applyNumberFormat="1" applyFont="1" applyFill="1" applyBorder="1" applyAlignment="1" applyProtection="1">
      <alignment horizontal="right" vertical="center"/>
      <protection hidden="1"/>
    </xf>
    <xf numFmtId="167" fontId="30" fillId="20" borderId="26" xfId="1" applyNumberFormat="1" applyFont="1" applyFill="1" applyBorder="1" applyAlignment="1" applyProtection="1">
      <alignment horizontal="right" vertical="center"/>
      <protection hidden="1"/>
    </xf>
    <xf numFmtId="167" fontId="30" fillId="20" borderId="28" xfId="1" applyNumberFormat="1" applyFont="1" applyFill="1" applyBorder="1" applyAlignment="1" applyProtection="1">
      <alignment horizontal="right" vertical="center"/>
      <protection hidden="1"/>
    </xf>
    <xf numFmtId="3" fontId="33" fillId="20" borderId="14" xfId="1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 applyProtection="1">
      <alignment vertical="center"/>
      <protection hidden="1"/>
    </xf>
    <xf numFmtId="3" fontId="33" fillId="8" borderId="50" xfId="1" applyNumberFormat="1" applyFont="1" applyFill="1" applyBorder="1" applyAlignment="1" applyProtection="1">
      <alignment horizontal="right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6" fillId="0" borderId="6" xfId="0" applyFont="1" applyBorder="1" applyAlignment="1" applyProtection="1">
      <alignment vertical="center"/>
      <protection hidden="1"/>
    </xf>
    <xf numFmtId="0" fontId="14" fillId="2" borderId="7" xfId="0" applyFont="1" applyFill="1" applyBorder="1" applyAlignment="1" applyProtection="1">
      <alignment vertical="center"/>
      <protection hidden="1"/>
    </xf>
    <xf numFmtId="0" fontId="14" fillId="2" borderId="8" xfId="0" applyFont="1" applyFill="1" applyBorder="1" applyAlignment="1" applyProtection="1">
      <alignment vertical="center"/>
      <protection hidden="1"/>
    </xf>
    <xf numFmtId="0" fontId="14" fillId="2" borderId="9" xfId="0" applyFont="1" applyFill="1" applyBorder="1" applyAlignment="1" applyProtection="1">
      <alignment vertical="center"/>
      <protection hidden="1"/>
    </xf>
    <xf numFmtId="0" fontId="14" fillId="2" borderId="10" xfId="0" applyFont="1" applyFill="1" applyBorder="1" applyAlignment="1" applyProtection="1">
      <alignment vertical="center"/>
      <protection hidden="1"/>
    </xf>
    <xf numFmtId="0" fontId="14" fillId="2" borderId="11" xfId="0" applyFont="1" applyFill="1" applyBorder="1" applyAlignment="1" applyProtection="1">
      <alignment vertical="center"/>
      <protection hidden="1"/>
    </xf>
    <xf numFmtId="0" fontId="0" fillId="9" borderId="12" xfId="0" applyFill="1" applyBorder="1" applyAlignment="1" applyProtection="1">
      <alignment vertical="center"/>
      <protection hidden="1"/>
    </xf>
    <xf numFmtId="0" fontId="0" fillId="9" borderId="13" xfId="0" applyFill="1" applyBorder="1" applyAlignment="1" applyProtection="1">
      <alignment vertical="center"/>
      <protection hidden="1"/>
    </xf>
    <xf numFmtId="4" fontId="33" fillId="9" borderId="13" xfId="0" applyNumberFormat="1" applyFont="1" applyFill="1" applyBorder="1" applyAlignment="1" applyProtection="1">
      <alignment horizontal="right" vertical="center"/>
      <protection hidden="1"/>
    </xf>
    <xf numFmtId="4" fontId="33" fillId="9" borderId="14" xfId="1" applyNumberFormat="1" applyFont="1" applyFill="1" applyBorder="1" applyAlignment="1" applyProtection="1">
      <alignment horizontal="right" vertical="center"/>
      <protection hidden="1"/>
    </xf>
    <xf numFmtId="0" fontId="0" fillId="5" borderId="31" xfId="0" applyFill="1" applyBorder="1" applyAlignment="1" applyProtection="1">
      <alignment vertical="center"/>
      <protection locked="0"/>
    </xf>
    <xf numFmtId="0" fontId="0" fillId="21" borderId="12" xfId="0" applyFill="1" applyBorder="1" applyAlignment="1" applyProtection="1">
      <alignment vertical="center"/>
      <protection hidden="1"/>
    </xf>
    <xf numFmtId="0" fontId="0" fillId="21" borderId="13" xfId="0" applyFill="1" applyBorder="1" applyAlignment="1" applyProtection="1">
      <alignment vertical="center"/>
      <protection hidden="1"/>
    </xf>
    <xf numFmtId="165" fontId="33" fillId="21" borderId="13" xfId="0" applyNumberFormat="1" applyFont="1" applyFill="1" applyBorder="1" applyAlignment="1" applyProtection="1">
      <alignment horizontal="right" vertical="center"/>
      <protection hidden="1"/>
    </xf>
    <xf numFmtId="167" fontId="33" fillId="21" borderId="14" xfId="1" applyNumberFormat="1" applyFont="1" applyFill="1" applyBorder="1" applyAlignment="1" applyProtection="1">
      <alignment horizontal="right" vertical="center"/>
      <protection hidden="1"/>
    </xf>
    <xf numFmtId="3" fontId="33" fillId="20" borderId="50" xfId="1" applyNumberFormat="1" applyFont="1" applyFill="1" applyBorder="1" applyAlignment="1" applyProtection="1">
      <alignment horizontal="right" vertical="center"/>
      <protection hidden="1"/>
    </xf>
    <xf numFmtId="3" fontId="33" fillId="20" borderId="51" xfId="1" applyNumberFormat="1" applyFont="1" applyFill="1" applyBorder="1" applyAlignment="1" applyProtection="1">
      <alignment horizontal="right" vertical="center"/>
      <protection hidden="1"/>
    </xf>
    <xf numFmtId="0" fontId="0" fillId="22" borderId="12" xfId="0" applyFill="1" applyBorder="1" applyAlignment="1" applyProtection="1">
      <alignment vertical="center"/>
      <protection hidden="1"/>
    </xf>
    <xf numFmtId="0" fontId="0" fillId="22" borderId="13" xfId="0" applyFill="1" applyBorder="1" applyAlignment="1" applyProtection="1">
      <alignment vertical="center"/>
      <protection hidden="1"/>
    </xf>
    <xf numFmtId="165" fontId="33" fillId="22" borderId="13" xfId="0" applyNumberFormat="1" applyFont="1" applyFill="1" applyBorder="1" applyAlignment="1" applyProtection="1">
      <alignment horizontal="right" vertical="center"/>
      <protection hidden="1"/>
    </xf>
    <xf numFmtId="167" fontId="33" fillId="22" borderId="14" xfId="1" applyNumberFormat="1" applyFont="1" applyFill="1" applyBorder="1" applyAlignment="1" applyProtection="1">
      <alignment horizontal="right" vertical="center"/>
      <protection hidden="1"/>
    </xf>
    <xf numFmtId="167" fontId="37" fillId="0" borderId="0" xfId="1" applyNumberFormat="1" applyFont="1" applyAlignment="1" applyProtection="1">
      <alignment horizontal="right" vertical="top"/>
      <protection hidden="1"/>
    </xf>
    <xf numFmtId="49" fontId="25" fillId="5" borderId="0" xfId="0" applyNumberFormat="1" applyFont="1" applyFill="1" applyAlignment="1">
      <alignment horizontal="center" vertical="top"/>
    </xf>
    <xf numFmtId="0" fontId="33" fillId="23" borderId="12" xfId="0" applyFont="1" applyFill="1" applyBorder="1" applyAlignment="1" applyProtection="1">
      <alignment vertical="top" wrapText="1"/>
      <protection hidden="1"/>
    </xf>
    <xf numFmtId="0" fontId="0" fillId="23" borderId="13" xfId="0" applyFill="1" applyBorder="1" applyAlignment="1" applyProtection="1">
      <alignment horizontal="center" vertical="top"/>
      <protection hidden="1"/>
    </xf>
    <xf numFmtId="0" fontId="0" fillId="23" borderId="13" xfId="0" applyFill="1" applyBorder="1" applyAlignment="1" applyProtection="1">
      <alignment horizontal="right" vertical="top"/>
      <protection hidden="1"/>
    </xf>
    <xf numFmtId="0" fontId="0" fillId="23" borderId="13" xfId="0" applyFill="1" applyBorder="1" applyAlignment="1" applyProtection="1">
      <alignment vertical="top"/>
      <protection hidden="1"/>
    </xf>
    <xf numFmtId="167" fontId="0" fillId="23" borderId="14" xfId="1" applyNumberFormat="1" applyFont="1" applyFill="1" applyBorder="1" applyAlignment="1" applyProtection="1">
      <alignment vertical="top"/>
      <protection hidden="1"/>
    </xf>
    <xf numFmtId="43" fontId="0" fillId="0" borderId="54" xfId="1" applyFont="1" applyBorder="1" applyAlignment="1" applyProtection="1">
      <alignment vertical="top"/>
      <protection hidden="1"/>
    </xf>
    <xf numFmtId="43" fontId="0" fillId="0" borderId="35" xfId="1" applyFont="1" applyBorder="1" applyAlignment="1" applyProtection="1">
      <alignment vertical="top"/>
      <protection hidden="1"/>
    </xf>
    <xf numFmtId="167" fontId="0" fillId="0" borderId="35" xfId="1" applyNumberFormat="1" applyFont="1" applyBorder="1" applyAlignment="1" applyProtection="1">
      <alignment vertical="top"/>
      <protection hidden="1"/>
    </xf>
    <xf numFmtId="167" fontId="0" fillId="0" borderId="55" xfId="1" applyNumberFormat="1" applyFont="1" applyBorder="1" applyAlignment="1" applyProtection="1">
      <alignment vertical="top"/>
      <protection hidden="1"/>
    </xf>
    <xf numFmtId="43" fontId="0" fillId="13" borderId="14" xfId="1" applyFont="1" applyFill="1" applyBorder="1" applyAlignment="1" applyProtection="1">
      <alignment vertical="top"/>
      <protection hidden="1"/>
    </xf>
    <xf numFmtId="49" fontId="25" fillId="5" borderId="0" xfId="0" applyNumberFormat="1" applyFont="1" applyFill="1" applyAlignment="1">
      <alignment horizontal="center"/>
    </xf>
    <xf numFmtId="0" fontId="0" fillId="24" borderId="97" xfId="0" applyFill="1" applyBorder="1" applyProtection="1">
      <protection hidden="1"/>
    </xf>
    <xf numFmtId="0" fontId="0" fillId="24" borderId="68" xfId="0" applyFill="1" applyBorder="1" applyProtection="1">
      <protection hidden="1"/>
    </xf>
    <xf numFmtId="0" fontId="9" fillId="24" borderId="98" xfId="0" applyFont="1" applyFill="1" applyBorder="1" applyAlignment="1" applyProtection="1">
      <alignment horizontal="right"/>
      <protection hidden="1"/>
    </xf>
    <xf numFmtId="167" fontId="9" fillId="24" borderId="64" xfId="1" applyNumberFormat="1" applyFont="1" applyFill="1" applyBorder="1" applyAlignment="1" applyProtection="1">
      <alignment vertical="top"/>
      <protection hidden="1"/>
    </xf>
    <xf numFmtId="165" fontId="9" fillId="0" borderId="36" xfId="1" applyNumberFormat="1" applyFont="1" applyBorder="1" applyAlignment="1" applyProtection="1">
      <alignment vertical="top"/>
      <protection hidden="1"/>
    </xf>
    <xf numFmtId="165" fontId="9" fillId="0" borderId="0" xfId="1" applyNumberFormat="1" applyFont="1" applyAlignment="1" applyProtection="1">
      <alignment vertical="top"/>
      <protection hidden="1"/>
    </xf>
    <xf numFmtId="167" fontId="9" fillId="0" borderId="0" xfId="1" applyNumberFormat="1" applyFont="1" applyAlignment="1" applyProtection="1">
      <alignment vertical="top"/>
      <protection hidden="1"/>
    </xf>
    <xf numFmtId="167" fontId="9" fillId="0" borderId="99" xfId="1" applyNumberFormat="1" applyFont="1" applyBorder="1" applyAlignment="1" applyProtection="1">
      <alignment vertical="top"/>
      <protection hidden="1"/>
    </xf>
    <xf numFmtId="165" fontId="9" fillId="0" borderId="64" xfId="1" applyNumberFormat="1" applyFont="1" applyBorder="1" applyAlignment="1" applyProtection="1">
      <alignment vertical="top"/>
      <protection hidden="1"/>
    </xf>
    <xf numFmtId="0" fontId="0" fillId="0" borderId="6" xfId="0" applyBorder="1" applyProtection="1">
      <protection hidden="1"/>
    </xf>
    <xf numFmtId="0" fontId="0" fillId="24" borderId="100" xfId="0" applyFill="1" applyBorder="1" applyProtection="1">
      <protection hidden="1"/>
    </xf>
    <xf numFmtId="0" fontId="0" fillId="24" borderId="22" xfId="0" applyFill="1" applyBorder="1" applyProtection="1">
      <protection hidden="1"/>
    </xf>
    <xf numFmtId="0" fontId="0" fillId="24" borderId="22" xfId="0" applyFill="1" applyBorder="1" applyAlignment="1" applyProtection="1">
      <alignment horizontal="right"/>
      <protection hidden="1"/>
    </xf>
    <xf numFmtId="10" fontId="0" fillId="24" borderId="29" xfId="0" applyNumberFormat="1" applyFill="1" applyBorder="1" applyAlignment="1" applyProtection="1">
      <alignment horizontal="center"/>
      <protection hidden="1"/>
    </xf>
    <xf numFmtId="167" fontId="0" fillId="24" borderId="24" xfId="1" applyNumberFormat="1" applyFont="1" applyFill="1" applyBorder="1" applyProtection="1"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0" xfId="1" applyNumberFormat="1" applyFont="1" applyProtection="1">
      <protection hidden="1"/>
    </xf>
    <xf numFmtId="167" fontId="0" fillId="0" borderId="0" xfId="1" applyNumberFormat="1" applyFont="1" applyProtection="1">
      <protection hidden="1"/>
    </xf>
    <xf numFmtId="167" fontId="0" fillId="0" borderId="99" xfId="1" applyNumberFormat="1" applyFont="1" applyBorder="1" applyProtection="1">
      <protection hidden="1"/>
    </xf>
    <xf numFmtId="165" fontId="0" fillId="0" borderId="24" xfId="1" applyNumberFormat="1" applyFont="1" applyBorder="1" applyProtection="1">
      <protection hidden="1"/>
    </xf>
    <xf numFmtId="0" fontId="0" fillId="24" borderId="101" xfId="0" applyFill="1" applyBorder="1" applyProtection="1">
      <protection hidden="1"/>
    </xf>
    <xf numFmtId="0" fontId="0" fillId="24" borderId="80" xfId="0" applyFill="1" applyBorder="1" applyProtection="1">
      <protection hidden="1"/>
    </xf>
    <xf numFmtId="0" fontId="0" fillId="24" borderId="80" xfId="0" applyFill="1" applyBorder="1" applyAlignment="1" applyProtection="1">
      <alignment horizontal="right"/>
      <protection hidden="1"/>
    </xf>
    <xf numFmtId="10" fontId="0" fillId="24" borderId="96" xfId="0" applyNumberFormat="1" applyFill="1" applyBorder="1" applyAlignment="1" applyProtection="1">
      <alignment horizontal="center"/>
      <protection hidden="1"/>
    </xf>
    <xf numFmtId="167" fontId="0" fillId="24" borderId="28" xfId="1" applyNumberFormat="1" applyFont="1" applyFill="1" applyBorder="1" applyProtection="1">
      <protection hidden="1"/>
    </xf>
    <xf numFmtId="167" fontId="1" fillId="0" borderId="99" xfId="1" applyNumberFormat="1" applyBorder="1" applyProtection="1">
      <protection hidden="1"/>
    </xf>
    <xf numFmtId="165" fontId="0" fillId="0" borderId="28" xfId="1" applyNumberFormat="1" applyFont="1" applyBorder="1" applyProtection="1">
      <protection hidden="1"/>
    </xf>
    <xf numFmtId="165" fontId="0" fillId="0" borderId="6" xfId="1" applyNumberFormat="1" applyFont="1" applyBorder="1" applyProtection="1">
      <protection hidden="1"/>
    </xf>
    <xf numFmtId="0" fontId="0" fillId="24" borderId="102" xfId="0" applyFill="1" applyBorder="1" applyProtection="1">
      <protection hidden="1"/>
    </xf>
    <xf numFmtId="0" fontId="0" fillId="24" borderId="103" xfId="0" applyFill="1" applyBorder="1" applyProtection="1">
      <protection hidden="1"/>
    </xf>
    <xf numFmtId="0" fontId="9" fillId="24" borderId="103" xfId="0" applyFont="1" applyFill="1" applyBorder="1" applyAlignment="1" applyProtection="1">
      <alignment horizontal="right"/>
      <protection hidden="1"/>
    </xf>
    <xf numFmtId="10" fontId="9" fillId="24" borderId="104" xfId="0" applyNumberFormat="1" applyFont="1" applyFill="1" applyBorder="1" applyAlignment="1" applyProtection="1">
      <alignment horizontal="center"/>
      <protection hidden="1"/>
    </xf>
    <xf numFmtId="167" fontId="9" fillId="24" borderId="28" xfId="1" applyNumberFormat="1" applyFont="1" applyFill="1" applyBorder="1" applyProtection="1">
      <protection hidden="1"/>
    </xf>
    <xf numFmtId="165" fontId="9" fillId="0" borderId="36" xfId="1" applyNumberFormat="1" applyFont="1" applyBorder="1" applyProtection="1">
      <protection hidden="1"/>
    </xf>
    <xf numFmtId="165" fontId="9" fillId="0" borderId="0" xfId="1" applyNumberFormat="1" applyFont="1" applyProtection="1">
      <protection hidden="1"/>
    </xf>
    <xf numFmtId="167" fontId="9" fillId="0" borderId="0" xfId="1" applyNumberFormat="1" applyFont="1" applyProtection="1">
      <protection hidden="1"/>
    </xf>
    <xf numFmtId="167" fontId="9" fillId="0" borderId="99" xfId="1" applyNumberFormat="1" applyFont="1" applyBorder="1" applyProtection="1">
      <protection hidden="1"/>
    </xf>
    <xf numFmtId="165" fontId="9" fillId="0" borderId="28" xfId="1" applyNumberFormat="1" applyFont="1" applyBorder="1" applyProtection="1">
      <protection hidden="1"/>
    </xf>
    <xf numFmtId="165" fontId="9" fillId="0" borderId="0" xfId="0" applyNumberFormat="1" applyFont="1" applyProtection="1">
      <protection hidden="1"/>
    </xf>
    <xf numFmtId="165" fontId="9" fillId="0" borderId="6" xfId="0" applyNumberFormat="1" applyFont="1" applyBorder="1" applyProtection="1">
      <protection hidden="1"/>
    </xf>
    <xf numFmtId="0" fontId="8" fillId="24" borderId="103" xfId="0" applyFont="1" applyFill="1" applyBorder="1" applyAlignment="1" applyProtection="1">
      <alignment horizontal="right"/>
      <protection hidden="1"/>
    </xf>
    <xf numFmtId="10" fontId="8" fillId="24" borderId="104" xfId="0" applyNumberFormat="1" applyFont="1" applyFill="1" applyBorder="1" applyAlignment="1" applyProtection="1">
      <alignment horizontal="center"/>
      <protection hidden="1"/>
    </xf>
    <xf numFmtId="167" fontId="9" fillId="24" borderId="105" xfId="1" applyNumberFormat="1" applyFont="1" applyFill="1" applyBorder="1" applyProtection="1">
      <protection hidden="1"/>
    </xf>
    <xf numFmtId="165" fontId="9" fillId="0" borderId="105" xfId="1" applyNumberFormat="1" applyFont="1" applyBorder="1" applyProtection="1">
      <protection hidden="1"/>
    </xf>
    <xf numFmtId="0" fontId="6" fillId="23" borderId="12" xfId="3" applyFill="1" applyBorder="1" applyAlignment="1" applyProtection="1">
      <protection hidden="1"/>
    </xf>
    <xf numFmtId="0" fontId="0" fillId="23" borderId="13" xfId="0" applyFill="1" applyBorder="1" applyProtection="1">
      <protection hidden="1"/>
    </xf>
    <xf numFmtId="0" fontId="33" fillId="23" borderId="13" xfId="0" applyFont="1" applyFill="1" applyBorder="1" applyAlignment="1" applyProtection="1">
      <alignment horizontal="right"/>
      <protection hidden="1"/>
    </xf>
    <xf numFmtId="167" fontId="33" fillId="23" borderId="14" xfId="0" applyNumberFormat="1" applyFont="1" applyFill="1" applyBorder="1" applyAlignment="1" applyProtection="1">
      <alignment horizontal="right"/>
      <protection hidden="1"/>
    </xf>
    <xf numFmtId="3" fontId="33" fillId="0" borderId="48" xfId="0" applyNumberFormat="1" applyFont="1" applyBorder="1" applyAlignment="1" applyProtection="1">
      <alignment horizontal="right"/>
      <protection hidden="1"/>
    </xf>
    <xf numFmtId="165" fontId="5" fillId="0" borderId="46" xfId="0" applyNumberFormat="1" applyFont="1" applyBorder="1" applyProtection="1">
      <protection hidden="1"/>
    </xf>
    <xf numFmtId="3" fontId="33" fillId="0" borderId="46" xfId="0" applyNumberFormat="1" applyFont="1" applyBorder="1" applyAlignment="1" applyProtection="1">
      <alignment horizontal="right"/>
      <protection hidden="1"/>
    </xf>
    <xf numFmtId="167" fontId="33" fillId="0" borderId="46" xfId="0" applyNumberFormat="1" applyFont="1" applyBorder="1" applyAlignment="1" applyProtection="1">
      <alignment horizontal="right"/>
      <protection hidden="1"/>
    </xf>
    <xf numFmtId="167" fontId="33" fillId="0" borderId="47" xfId="0" applyNumberFormat="1" applyFont="1" applyBorder="1" applyAlignment="1" applyProtection="1">
      <alignment horizontal="right"/>
      <protection locked="0"/>
    </xf>
    <xf numFmtId="3" fontId="33" fillId="13" borderId="14" xfId="0" applyNumberFormat="1" applyFont="1" applyFill="1" applyBorder="1" applyAlignment="1" applyProtection="1">
      <alignment horizontal="right"/>
      <protection hidden="1"/>
    </xf>
    <xf numFmtId="49" fontId="25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right"/>
      <protection hidden="1"/>
    </xf>
    <xf numFmtId="167" fontId="8" fillId="0" borderId="0" xfId="0" applyNumberFormat="1" applyFont="1" applyAlignment="1" applyProtection="1">
      <alignment horizontal="right"/>
      <protection hidden="1"/>
    </xf>
    <xf numFmtId="167" fontId="9" fillId="0" borderId="0" xfId="0" applyNumberFormat="1" applyFont="1" applyProtection="1">
      <protection hidden="1"/>
    </xf>
    <xf numFmtId="0" fontId="33" fillId="22" borderId="12" xfId="0" applyFont="1" applyFill="1" applyBorder="1" applyAlignment="1" applyProtection="1">
      <alignment vertical="top" wrapText="1"/>
      <protection hidden="1"/>
    </xf>
    <xf numFmtId="0" fontId="0" fillId="22" borderId="13" xfId="0" applyFill="1" applyBorder="1" applyAlignment="1" applyProtection="1">
      <alignment horizontal="center" vertical="top"/>
      <protection hidden="1"/>
    </xf>
    <xf numFmtId="0" fontId="0" fillId="22" borderId="13" xfId="0" applyFill="1" applyBorder="1" applyAlignment="1" applyProtection="1">
      <alignment horizontal="right" vertical="top"/>
      <protection hidden="1"/>
    </xf>
    <xf numFmtId="0" fontId="0" fillId="22" borderId="13" xfId="0" applyFill="1" applyBorder="1" applyAlignment="1" applyProtection="1">
      <alignment vertical="top"/>
      <protection hidden="1"/>
    </xf>
    <xf numFmtId="167" fontId="0" fillId="22" borderId="14" xfId="1" applyNumberFormat="1" applyFont="1" applyFill="1" applyBorder="1" applyAlignment="1" applyProtection="1">
      <alignment vertical="top"/>
      <protection hidden="1"/>
    </xf>
    <xf numFmtId="0" fontId="0" fillId="25" borderId="97" xfId="0" applyFill="1" applyBorder="1" applyProtection="1">
      <protection hidden="1"/>
    </xf>
    <xf numFmtId="0" fontId="0" fillId="25" borderId="68" xfId="0" applyFill="1" applyBorder="1" applyProtection="1">
      <protection hidden="1"/>
    </xf>
    <xf numFmtId="0" fontId="9" fillId="25" borderId="98" xfId="0" applyFont="1" applyFill="1" applyBorder="1" applyAlignment="1" applyProtection="1">
      <alignment horizontal="right"/>
      <protection hidden="1"/>
    </xf>
    <xf numFmtId="167" fontId="9" fillId="25" borderId="64" xfId="1" applyNumberFormat="1" applyFont="1" applyFill="1" applyBorder="1" applyAlignment="1" applyProtection="1">
      <alignment vertical="top"/>
      <protection hidden="1"/>
    </xf>
    <xf numFmtId="0" fontId="0" fillId="25" borderId="100" xfId="0" applyFill="1" applyBorder="1" applyProtection="1">
      <protection hidden="1"/>
    </xf>
    <xf numFmtId="0" fontId="0" fillId="25" borderId="22" xfId="0" applyFill="1" applyBorder="1" applyProtection="1">
      <protection hidden="1"/>
    </xf>
    <xf numFmtId="0" fontId="0" fillId="25" borderId="22" xfId="0" applyFill="1" applyBorder="1" applyAlignment="1" applyProtection="1">
      <alignment horizontal="right"/>
      <protection hidden="1"/>
    </xf>
    <xf numFmtId="10" fontId="0" fillId="25" borderId="29" xfId="0" applyNumberFormat="1" applyFill="1" applyBorder="1" applyAlignment="1" applyProtection="1">
      <alignment horizontal="center"/>
      <protection hidden="1"/>
    </xf>
    <xf numFmtId="167" fontId="0" fillId="25" borderId="24" xfId="1" applyNumberFormat="1" applyFont="1" applyFill="1" applyBorder="1" applyProtection="1">
      <protection hidden="1"/>
    </xf>
    <xf numFmtId="0" fontId="0" fillId="25" borderId="101" xfId="0" applyFill="1" applyBorder="1" applyProtection="1">
      <protection hidden="1"/>
    </xf>
    <xf numFmtId="0" fontId="0" fillId="25" borderId="80" xfId="0" applyFill="1" applyBorder="1" applyProtection="1">
      <protection hidden="1"/>
    </xf>
    <xf numFmtId="0" fontId="0" fillId="25" borderId="80" xfId="0" applyFill="1" applyBorder="1" applyAlignment="1" applyProtection="1">
      <alignment horizontal="right"/>
      <protection hidden="1"/>
    </xf>
    <xf numFmtId="10" fontId="0" fillId="25" borderId="96" xfId="0" applyNumberFormat="1" applyFill="1" applyBorder="1" applyAlignment="1" applyProtection="1">
      <alignment horizontal="center"/>
      <protection hidden="1"/>
    </xf>
    <xf numFmtId="167" fontId="0" fillId="25" borderId="28" xfId="1" applyNumberFormat="1" applyFont="1" applyFill="1" applyBorder="1" applyProtection="1">
      <protection hidden="1"/>
    </xf>
    <xf numFmtId="0" fontId="0" fillId="25" borderId="102" xfId="0" applyFill="1" applyBorder="1" applyProtection="1">
      <protection hidden="1"/>
    </xf>
    <xf numFmtId="0" fontId="0" fillId="25" borderId="103" xfId="0" applyFill="1" applyBorder="1" applyProtection="1">
      <protection hidden="1"/>
    </xf>
    <xf numFmtId="0" fontId="9" fillId="25" borderId="103" xfId="0" applyFont="1" applyFill="1" applyBorder="1" applyAlignment="1" applyProtection="1">
      <alignment horizontal="right"/>
      <protection hidden="1"/>
    </xf>
    <xf numFmtId="10" fontId="9" fillId="25" borderId="104" xfId="0" applyNumberFormat="1" applyFont="1" applyFill="1" applyBorder="1" applyAlignment="1" applyProtection="1">
      <alignment horizontal="center"/>
      <protection hidden="1"/>
    </xf>
    <xf numFmtId="167" fontId="9" fillId="25" borderId="28" xfId="1" applyNumberFormat="1" applyFont="1" applyFill="1" applyBorder="1" applyProtection="1">
      <protection hidden="1"/>
    </xf>
    <xf numFmtId="0" fontId="8" fillId="25" borderId="103" xfId="0" applyFont="1" applyFill="1" applyBorder="1" applyAlignment="1" applyProtection="1">
      <alignment horizontal="right"/>
      <protection hidden="1"/>
    </xf>
    <xf numFmtId="10" fontId="8" fillId="25" borderId="104" xfId="0" applyNumberFormat="1" applyFont="1" applyFill="1" applyBorder="1" applyAlignment="1" applyProtection="1">
      <alignment horizontal="center"/>
      <protection hidden="1"/>
    </xf>
    <xf numFmtId="167" fontId="9" fillId="25" borderId="105" xfId="1" applyNumberFormat="1" applyFont="1" applyFill="1" applyBorder="1" applyProtection="1">
      <protection hidden="1"/>
    </xf>
    <xf numFmtId="0" fontId="6" fillId="22" borderId="12" xfId="3" applyFill="1" applyBorder="1" applyAlignment="1" applyProtection="1">
      <protection hidden="1"/>
    </xf>
    <xf numFmtId="0" fontId="0" fillId="22" borderId="13" xfId="0" applyFill="1" applyBorder="1" applyProtection="1">
      <protection hidden="1"/>
    </xf>
    <xf numFmtId="0" fontId="33" fillId="22" borderId="13" xfId="0" applyFont="1" applyFill="1" applyBorder="1" applyAlignment="1" applyProtection="1">
      <alignment horizontal="right"/>
      <protection hidden="1"/>
    </xf>
    <xf numFmtId="167" fontId="33" fillId="22" borderId="14" xfId="0" applyNumberFormat="1" applyFont="1" applyFill="1" applyBorder="1" applyAlignment="1" applyProtection="1">
      <alignment horizontal="right"/>
      <protection hidden="1"/>
    </xf>
    <xf numFmtId="49" fontId="0" fillId="0" borderId="0" xfId="0" applyNumberFormat="1"/>
    <xf numFmtId="0" fontId="0" fillId="0" borderId="6" xfId="0" applyBorder="1"/>
    <xf numFmtId="0" fontId="33" fillId="26" borderId="12" xfId="0" applyFont="1" applyFill="1" applyBorder="1" applyAlignment="1" applyProtection="1">
      <alignment vertical="top" wrapText="1"/>
      <protection hidden="1"/>
    </xf>
    <xf numFmtId="0" fontId="0" fillId="26" borderId="13" xfId="0" applyFill="1" applyBorder="1" applyAlignment="1" applyProtection="1">
      <alignment horizontal="center" vertical="top"/>
      <protection hidden="1"/>
    </xf>
    <xf numFmtId="0" fontId="0" fillId="26" borderId="13" xfId="0" applyFill="1" applyBorder="1" applyAlignment="1" applyProtection="1">
      <alignment horizontal="right" vertical="top"/>
      <protection hidden="1"/>
    </xf>
    <xf numFmtId="0" fontId="0" fillId="26" borderId="13" xfId="0" applyFill="1" applyBorder="1" applyAlignment="1" applyProtection="1">
      <alignment vertical="top"/>
      <protection hidden="1"/>
    </xf>
    <xf numFmtId="167" fontId="0" fillId="26" borderId="14" xfId="1" applyNumberFormat="1" applyFont="1" applyFill="1" applyBorder="1" applyAlignment="1" applyProtection="1">
      <alignment vertical="top"/>
      <protection hidden="1"/>
    </xf>
    <xf numFmtId="43" fontId="0" fillId="0" borderId="55" xfId="1" applyFont="1" applyBorder="1" applyAlignment="1" applyProtection="1">
      <alignment vertical="top"/>
      <protection hidden="1"/>
    </xf>
    <xf numFmtId="167" fontId="0" fillId="27" borderId="14" xfId="1" applyNumberFormat="1" applyFont="1" applyFill="1" applyBorder="1" applyAlignment="1" applyProtection="1">
      <alignment vertical="top"/>
      <protection hidden="1"/>
    </xf>
    <xf numFmtId="0" fontId="0" fillId="0" borderId="102" xfId="0" applyBorder="1" applyProtection="1">
      <protection hidden="1"/>
    </xf>
    <xf numFmtId="0" fontId="0" fillId="0" borderId="103" xfId="0" applyBorder="1" applyProtection="1">
      <protection hidden="1"/>
    </xf>
    <xf numFmtId="0" fontId="9" fillId="0" borderId="103" xfId="0" applyFont="1" applyBorder="1" applyAlignment="1" applyProtection="1">
      <alignment horizontal="right"/>
      <protection hidden="1"/>
    </xf>
    <xf numFmtId="10" fontId="8" fillId="0" borderId="104" xfId="0" applyNumberFormat="1" applyFont="1" applyBorder="1" applyAlignment="1" applyProtection="1">
      <alignment horizontal="right"/>
      <protection hidden="1"/>
    </xf>
    <xf numFmtId="167" fontId="9" fillId="0" borderId="105" xfId="1" applyNumberFormat="1" applyFont="1" applyBorder="1" applyProtection="1">
      <protection hidden="1"/>
    </xf>
    <xf numFmtId="165" fontId="9" fillId="0" borderId="0" xfId="1" applyNumberFormat="1" applyFont="1" applyBorder="1" applyProtection="1">
      <protection hidden="1"/>
    </xf>
    <xf numFmtId="165" fontId="9" fillId="0" borderId="99" xfId="1" applyNumberFormat="1" applyFont="1" applyBorder="1" applyProtection="1">
      <protection hidden="1"/>
    </xf>
    <xf numFmtId="0" fontId="0" fillId="0" borderId="97" xfId="0" applyBorder="1" applyProtection="1">
      <protection hidden="1"/>
    </xf>
    <xf numFmtId="0" fontId="0" fillId="0" borderId="68" xfId="0" applyBorder="1" applyProtection="1">
      <protection hidden="1"/>
    </xf>
    <xf numFmtId="0" fontId="9" fillId="0" borderId="98" xfId="0" applyFont="1" applyBorder="1" applyAlignment="1" applyProtection="1">
      <alignment horizontal="right"/>
      <protection hidden="1"/>
    </xf>
    <xf numFmtId="167" fontId="9" fillId="0" borderId="64" xfId="1" applyNumberFormat="1" applyFont="1" applyBorder="1" applyAlignment="1" applyProtection="1">
      <alignment vertical="top"/>
      <protection hidden="1"/>
    </xf>
    <xf numFmtId="165" fontId="9" fillId="0" borderId="0" xfId="1" applyNumberFormat="1" applyFont="1" applyBorder="1" applyAlignment="1" applyProtection="1">
      <alignment vertical="top"/>
      <protection hidden="1"/>
    </xf>
    <xf numFmtId="165" fontId="9" fillId="0" borderId="99" xfId="1" applyNumberFormat="1" applyFont="1" applyBorder="1" applyAlignment="1" applyProtection="1">
      <alignment vertical="top"/>
      <protection hidden="1"/>
    </xf>
    <xf numFmtId="0" fontId="0" fillId="0" borderId="10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2" xfId="0" applyBorder="1" applyAlignment="1" applyProtection="1">
      <alignment horizontal="right"/>
      <protection hidden="1"/>
    </xf>
    <xf numFmtId="10" fontId="0" fillId="0" borderId="29" xfId="0" applyNumberFormat="1" applyBorder="1" applyAlignment="1" applyProtection="1">
      <alignment horizontal="center"/>
      <protection hidden="1"/>
    </xf>
    <xf numFmtId="167" fontId="0" fillId="0" borderId="24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99" xfId="1" applyNumberFormat="1" applyFont="1" applyBorder="1" applyProtection="1">
      <protection hidden="1"/>
    </xf>
    <xf numFmtId="0" fontId="38" fillId="0" borderId="0" xfId="0" applyFont="1" applyProtection="1">
      <protection locked="0"/>
    </xf>
    <xf numFmtId="0" fontId="0" fillId="0" borderId="101" xfId="0" applyBorder="1" applyProtection="1">
      <protection hidden="1"/>
    </xf>
    <xf numFmtId="0" fontId="0" fillId="0" borderId="80" xfId="0" applyBorder="1" applyProtection="1">
      <protection hidden="1"/>
    </xf>
    <xf numFmtId="0" fontId="0" fillId="0" borderId="80" xfId="0" applyBorder="1" applyAlignment="1" applyProtection="1">
      <alignment horizontal="right"/>
      <protection hidden="1"/>
    </xf>
    <xf numFmtId="10" fontId="0" fillId="0" borderId="96" xfId="0" applyNumberFormat="1" applyBorder="1" applyAlignment="1" applyProtection="1">
      <alignment horizontal="center"/>
      <protection hidden="1"/>
    </xf>
    <xf numFmtId="167" fontId="0" fillId="0" borderId="28" xfId="1" applyNumberFormat="1" applyFont="1" applyBorder="1" applyProtection="1">
      <protection hidden="1"/>
    </xf>
    <xf numFmtId="10" fontId="9" fillId="0" borderId="104" xfId="0" applyNumberFormat="1" applyFont="1" applyBorder="1" applyAlignment="1" applyProtection="1">
      <alignment horizontal="center"/>
      <protection hidden="1"/>
    </xf>
    <xf numFmtId="167" fontId="9" fillId="0" borderId="28" xfId="1" applyNumberFormat="1" applyFont="1" applyBorder="1" applyProtection="1">
      <protection hidden="1"/>
    </xf>
    <xf numFmtId="10" fontId="9" fillId="0" borderId="96" xfId="0" applyNumberFormat="1" applyFont="1" applyBorder="1" applyAlignment="1" applyProtection="1">
      <alignment horizontal="center"/>
      <protection hidden="1"/>
    </xf>
    <xf numFmtId="0" fontId="8" fillId="0" borderId="103" xfId="0" applyFont="1" applyBorder="1" applyAlignment="1" applyProtection="1">
      <alignment horizontal="right"/>
      <protection hidden="1"/>
    </xf>
    <xf numFmtId="10" fontId="8" fillId="0" borderId="104" xfId="0" applyNumberFormat="1" applyFont="1" applyBorder="1" applyAlignment="1" applyProtection="1">
      <alignment horizontal="center"/>
      <protection hidden="1"/>
    </xf>
    <xf numFmtId="0" fontId="6" fillId="19" borderId="12" xfId="3" applyFill="1" applyBorder="1" applyAlignment="1" applyProtection="1">
      <protection hidden="1"/>
    </xf>
    <xf numFmtId="0" fontId="0" fillId="19" borderId="13" xfId="0" applyFill="1" applyBorder="1" applyProtection="1">
      <protection hidden="1"/>
    </xf>
    <xf numFmtId="0" fontId="33" fillId="19" borderId="13" xfId="0" applyFont="1" applyFill="1" applyBorder="1" applyAlignment="1" applyProtection="1">
      <alignment horizontal="right"/>
      <protection hidden="1"/>
    </xf>
    <xf numFmtId="167" fontId="33" fillId="19" borderId="14" xfId="0" applyNumberFormat="1" applyFont="1" applyFill="1" applyBorder="1" applyAlignment="1" applyProtection="1">
      <alignment horizontal="right"/>
      <protection hidden="1"/>
    </xf>
    <xf numFmtId="165" fontId="9" fillId="0" borderId="48" xfId="0" applyNumberFormat="1" applyFont="1" applyBorder="1" applyProtection="1">
      <protection hidden="1"/>
    </xf>
    <xf numFmtId="165" fontId="9" fillId="0" borderId="46" xfId="0" applyNumberFormat="1" applyFont="1" applyBorder="1" applyProtection="1">
      <protection hidden="1"/>
    </xf>
    <xf numFmtId="165" fontId="9" fillId="0" borderId="47" xfId="0" applyNumberFormat="1" applyFont="1" applyBorder="1" applyProtection="1">
      <protection hidden="1"/>
    </xf>
    <xf numFmtId="0" fontId="6" fillId="27" borderId="12" xfId="3" applyFill="1" applyBorder="1" applyAlignment="1" applyProtection="1">
      <protection hidden="1"/>
    </xf>
    <xf numFmtId="0" fontId="0" fillId="27" borderId="13" xfId="0" applyFill="1" applyBorder="1" applyProtection="1">
      <protection hidden="1"/>
    </xf>
    <xf numFmtId="0" fontId="33" fillId="27" borderId="13" xfId="0" applyFont="1" applyFill="1" applyBorder="1" applyAlignment="1" applyProtection="1">
      <alignment horizontal="right"/>
      <protection hidden="1"/>
    </xf>
    <xf numFmtId="167" fontId="33" fillId="27" borderId="14" xfId="0" applyNumberFormat="1" applyFont="1" applyFill="1" applyBorder="1" applyAlignment="1" applyProtection="1">
      <alignment horizontal="right"/>
      <protection hidden="1"/>
    </xf>
    <xf numFmtId="0" fontId="39" fillId="0" borderId="0" xfId="0" applyFont="1" applyProtection="1">
      <protection locked="0"/>
    </xf>
    <xf numFmtId="0" fontId="0" fillId="5" borderId="97" xfId="0" applyFill="1" applyBorder="1"/>
    <xf numFmtId="0" fontId="0" fillId="5" borderId="68" xfId="0" applyFill="1" applyBorder="1"/>
    <xf numFmtId="0" fontId="8" fillId="5" borderId="68" xfId="0" applyFont="1" applyFill="1" applyBorder="1" applyAlignment="1">
      <alignment horizontal="right"/>
    </xf>
    <xf numFmtId="9" fontId="8" fillId="5" borderId="106" xfId="0" applyNumberFormat="1" applyFont="1" applyFill="1" applyBorder="1" applyAlignment="1">
      <alignment horizontal="center"/>
    </xf>
    <xf numFmtId="167" fontId="0" fillId="5" borderId="69" xfId="0" applyNumberFormat="1" applyFill="1" applyBorder="1"/>
    <xf numFmtId="0" fontId="0" fillId="5" borderId="12" xfId="0" applyFill="1" applyBorder="1"/>
    <xf numFmtId="0" fontId="0" fillId="5" borderId="13" xfId="0" applyFill="1" applyBorder="1"/>
    <xf numFmtId="0" fontId="8" fillId="5" borderId="13" xfId="0" applyFont="1" applyFill="1" applyBorder="1" applyAlignment="1">
      <alignment horizontal="right"/>
    </xf>
    <xf numFmtId="9" fontId="8" fillId="5" borderId="14" xfId="0" applyNumberFormat="1" applyFont="1" applyFill="1" applyBorder="1" applyAlignment="1">
      <alignment horizontal="center"/>
    </xf>
    <xf numFmtId="167" fontId="0" fillId="5" borderId="15" xfId="0" applyNumberFormat="1" applyFill="1" applyBorder="1"/>
    <xf numFmtId="49" fontId="25" fillId="5" borderId="0" xfId="0" applyNumberFormat="1" applyFont="1" applyFill="1" applyAlignment="1">
      <alignment horizontal="left"/>
    </xf>
    <xf numFmtId="0" fontId="0" fillId="5" borderId="48" xfId="0" applyFill="1" applyBorder="1"/>
    <xf numFmtId="0" fontId="0" fillId="5" borderId="46" xfId="0" applyFill="1" applyBorder="1"/>
    <xf numFmtId="0" fontId="8" fillId="5" borderId="46" xfId="0" applyFont="1" applyFill="1" applyBorder="1" applyAlignment="1">
      <alignment horizontal="right"/>
    </xf>
    <xf numFmtId="9" fontId="9" fillId="5" borderId="46" xfId="0" applyNumberFormat="1" applyFont="1" applyFill="1" applyBorder="1" applyAlignment="1">
      <alignment horizontal="right" indent="1"/>
    </xf>
    <xf numFmtId="167" fontId="0" fillId="5" borderId="107" xfId="0" applyNumberFormat="1" applyFill="1" applyBorder="1"/>
    <xf numFmtId="0" fontId="0" fillId="28" borderId="12" xfId="0" applyFill="1" applyBorder="1"/>
    <xf numFmtId="0" fontId="0" fillId="28" borderId="13" xfId="0" applyFill="1" applyBorder="1"/>
    <xf numFmtId="0" fontId="8" fillId="28" borderId="13" xfId="0" applyFont="1" applyFill="1" applyBorder="1" applyAlignment="1">
      <alignment horizontal="right"/>
    </xf>
    <xf numFmtId="9" fontId="0" fillId="28" borderId="14" xfId="2" applyFont="1" applyFill="1" applyBorder="1" applyAlignment="1">
      <alignment horizontal="center"/>
    </xf>
    <xf numFmtId="167" fontId="0" fillId="28" borderId="15" xfId="0" applyNumberFormat="1" applyFill="1" applyBorder="1"/>
    <xf numFmtId="49" fontId="8" fillId="5" borderId="0" xfId="0" applyNumberFormat="1" applyFont="1" applyFill="1"/>
    <xf numFmtId="0" fontId="0" fillId="29" borderId="12" xfId="0" applyFill="1" applyBorder="1" applyProtection="1">
      <protection hidden="1"/>
    </xf>
    <xf numFmtId="0" fontId="33" fillId="29" borderId="13" xfId="0" applyFont="1" applyFill="1" applyBorder="1" applyAlignment="1" applyProtection="1">
      <alignment vertical="center"/>
      <protection hidden="1"/>
    </xf>
    <xf numFmtId="0" fontId="0" fillId="29" borderId="13" xfId="0" applyFill="1" applyBorder="1" applyAlignment="1" applyProtection="1">
      <alignment horizontal="center" vertical="top"/>
      <protection hidden="1"/>
    </xf>
    <xf numFmtId="0" fontId="0" fillId="29" borderId="13" xfId="0" applyFill="1" applyBorder="1" applyAlignment="1" applyProtection="1">
      <alignment horizontal="right" vertical="top"/>
      <protection hidden="1"/>
    </xf>
    <xf numFmtId="165" fontId="0" fillId="29" borderId="13" xfId="1" applyNumberFormat="1" applyFont="1" applyFill="1" applyBorder="1" applyAlignment="1" applyProtection="1">
      <alignment horizontal="right" vertical="top"/>
      <protection hidden="1"/>
    </xf>
    <xf numFmtId="167" fontId="0" fillId="29" borderId="14" xfId="1" applyNumberFormat="1" applyFont="1" applyFill="1" applyBorder="1" applyAlignment="1" applyProtection="1">
      <alignment horizontal="right" vertical="top"/>
      <protection hidden="1"/>
    </xf>
    <xf numFmtId="167" fontId="0" fillId="29" borderId="13" xfId="1" applyNumberFormat="1" applyFont="1" applyFill="1" applyBorder="1" applyAlignment="1" applyProtection="1">
      <alignment horizontal="right" vertical="top"/>
      <protection hidden="1"/>
    </xf>
    <xf numFmtId="165" fontId="0" fillId="0" borderId="99" xfId="1" applyNumberFormat="1" applyFont="1" applyFill="1" applyBorder="1" applyAlignment="1" applyProtection="1">
      <alignment horizontal="right" vertical="top"/>
      <protection hidden="1"/>
    </xf>
    <xf numFmtId="165" fontId="0" fillId="0" borderId="12" xfId="1" applyNumberFormat="1" applyFont="1" applyBorder="1" applyAlignment="1" applyProtection="1">
      <alignment horizontal="right" vertical="top"/>
      <protection hidden="1"/>
    </xf>
    <xf numFmtId="165" fontId="0" fillId="0" borderId="13" xfId="1" applyNumberFormat="1" applyFont="1" applyBorder="1" applyAlignment="1" applyProtection="1">
      <alignment horizontal="right" vertical="top"/>
      <protection hidden="1"/>
    </xf>
    <xf numFmtId="165" fontId="0" fillId="0" borderId="14" xfId="1" applyNumberFormat="1" applyFont="1" applyBorder="1" applyAlignment="1" applyProtection="1">
      <alignment horizontal="right" vertical="top"/>
      <protection hidden="1"/>
    </xf>
    <xf numFmtId="0" fontId="17" fillId="29" borderId="12" xfId="0" applyFont="1" applyFill="1" applyBorder="1" applyAlignment="1" applyProtection="1">
      <alignment horizontal="left" vertical="top" indent="1"/>
      <protection hidden="1"/>
    </xf>
    <xf numFmtId="0" fontId="0" fillId="29" borderId="13" xfId="0" applyFill="1" applyBorder="1" applyProtection="1">
      <protection locked="0"/>
    </xf>
    <xf numFmtId="167" fontId="0" fillId="29" borderId="14" xfId="0" applyNumberFormat="1" applyFill="1" applyBorder="1" applyProtection="1">
      <protection locked="0"/>
    </xf>
    <xf numFmtId="0" fontId="0" fillId="0" borderId="36" xfId="0" applyBorder="1" applyProtection="1">
      <protection hidden="1"/>
    </xf>
    <xf numFmtId="0" fontId="17" fillId="0" borderId="0" xfId="0" applyFont="1" applyAlignment="1" applyProtection="1">
      <alignment vertical="top" wrapText="1"/>
      <protection hidden="1"/>
    </xf>
    <xf numFmtId="167" fontId="0" fillId="0" borderId="99" xfId="1" applyNumberFormat="1" applyFont="1" applyBorder="1" applyAlignment="1" applyProtection="1">
      <alignment horizontal="right" vertical="top"/>
      <protection hidden="1"/>
    </xf>
    <xf numFmtId="167" fontId="0" fillId="0" borderId="0" xfId="1" applyNumberFormat="1" applyFont="1" applyAlignment="1" applyProtection="1">
      <alignment horizontal="right" vertical="top"/>
      <protection hidden="1"/>
    </xf>
    <xf numFmtId="165" fontId="0" fillId="0" borderId="36" xfId="1" applyNumberFormat="1" applyFont="1" applyFill="1" applyBorder="1" applyAlignment="1" applyProtection="1">
      <alignment horizontal="right" vertical="top"/>
      <protection hidden="1"/>
    </xf>
    <xf numFmtId="0" fontId="0" fillId="0" borderId="36" xfId="0" applyBorder="1" applyProtection="1">
      <protection locked="0"/>
    </xf>
    <xf numFmtId="167" fontId="0" fillId="0" borderId="99" xfId="0" applyNumberFormat="1" applyBorder="1" applyProtection="1">
      <protection locked="0"/>
    </xf>
    <xf numFmtId="0" fontId="0" fillId="30" borderId="0" xfId="0" applyFill="1"/>
    <xf numFmtId="165" fontId="0" fillId="30" borderId="0" xfId="1" applyNumberFormat="1" applyFont="1" applyFill="1" applyBorder="1" applyAlignment="1" applyProtection="1">
      <alignment horizontal="right" vertical="top"/>
      <protection hidden="1"/>
    </xf>
    <xf numFmtId="165" fontId="0" fillId="0" borderId="35" xfId="1" applyNumberFormat="1" applyFont="1" applyBorder="1" applyAlignment="1" applyProtection="1">
      <alignment horizontal="right" vertical="top"/>
      <protection hidden="1"/>
    </xf>
    <xf numFmtId="0" fontId="0" fillId="31" borderId="97" xfId="0" applyFill="1" applyBorder="1" applyProtection="1">
      <protection hidden="1"/>
    </xf>
    <xf numFmtId="0" fontId="17" fillId="31" borderId="68" xfId="0" applyFont="1" applyFill="1" applyBorder="1" applyAlignment="1" applyProtection="1">
      <alignment vertical="top" wrapText="1"/>
      <protection hidden="1"/>
    </xf>
    <xf numFmtId="0" fontId="0" fillId="31" borderId="68" xfId="0" applyFill="1" applyBorder="1" applyAlignment="1" applyProtection="1">
      <alignment horizontal="center" vertical="top"/>
      <protection hidden="1"/>
    </xf>
    <xf numFmtId="0" fontId="0" fillId="31" borderId="68" xfId="0" applyFill="1" applyBorder="1" applyAlignment="1" applyProtection="1">
      <alignment horizontal="right" vertical="top"/>
      <protection hidden="1"/>
    </xf>
    <xf numFmtId="165" fontId="9" fillId="31" borderId="68" xfId="1" applyNumberFormat="1" applyFont="1" applyFill="1" applyBorder="1" applyAlignment="1" applyProtection="1">
      <alignment horizontal="right" vertical="top"/>
      <protection hidden="1"/>
    </xf>
    <xf numFmtId="167" fontId="0" fillId="31" borderId="69" xfId="1" applyNumberFormat="1" applyFont="1" applyFill="1" applyBorder="1" applyAlignment="1" applyProtection="1">
      <alignment horizontal="right" vertical="top"/>
      <protection hidden="1"/>
    </xf>
    <xf numFmtId="165" fontId="0" fillId="0" borderId="0" xfId="1" applyNumberFormat="1" applyFont="1" applyFill="1" applyBorder="1" applyAlignment="1" applyProtection="1">
      <alignment horizontal="right" vertical="top"/>
      <protection hidden="1"/>
    </xf>
    <xf numFmtId="0" fontId="0" fillId="31" borderId="97" xfId="0" applyFill="1" applyBorder="1" applyProtection="1">
      <protection locked="0"/>
    </xf>
    <xf numFmtId="0" fontId="0" fillId="31" borderId="68" xfId="0" applyFill="1" applyBorder="1" applyProtection="1">
      <protection locked="0"/>
    </xf>
    <xf numFmtId="0" fontId="0" fillId="32" borderId="108" xfId="0" applyFill="1" applyBorder="1" applyProtection="1">
      <protection hidden="1"/>
    </xf>
    <xf numFmtId="0" fontId="17" fillId="32" borderId="83" xfId="0" applyFont="1" applyFill="1" applyBorder="1" applyAlignment="1" applyProtection="1">
      <alignment vertical="top" wrapText="1"/>
      <protection hidden="1"/>
    </xf>
    <xf numFmtId="0" fontId="0" fillId="32" borderId="83" xfId="0" applyFill="1" applyBorder="1" applyAlignment="1" applyProtection="1">
      <alignment horizontal="center" vertical="top"/>
      <protection hidden="1"/>
    </xf>
    <xf numFmtId="0" fontId="25" fillId="32" borderId="83" xfId="0" applyFont="1" applyFill="1" applyBorder="1" applyAlignment="1" applyProtection="1">
      <alignment horizontal="right" vertical="top"/>
      <protection hidden="1"/>
    </xf>
    <xf numFmtId="9" fontId="25" fillId="32" borderId="83" xfId="2" applyFont="1" applyFill="1" applyBorder="1" applyAlignment="1" applyProtection="1">
      <alignment horizontal="center" vertical="top"/>
      <protection hidden="1"/>
    </xf>
    <xf numFmtId="167" fontId="0" fillId="32" borderId="109" xfId="1" applyNumberFormat="1" applyFont="1" applyFill="1" applyBorder="1" applyAlignment="1" applyProtection="1">
      <alignment horizontal="right" vertical="top"/>
      <protection hidden="1"/>
    </xf>
    <xf numFmtId="0" fontId="0" fillId="32" borderId="48" xfId="0" applyFill="1" applyBorder="1" applyProtection="1">
      <protection locked="0"/>
    </xf>
    <xf numFmtId="0" fontId="0" fillId="32" borderId="46" xfId="0" applyFill="1" applyBorder="1" applyProtection="1">
      <protection locked="0"/>
    </xf>
    <xf numFmtId="0" fontId="0" fillId="29" borderId="13" xfId="0" applyFill="1" applyBorder="1"/>
    <xf numFmtId="0" fontId="9" fillId="29" borderId="13" xfId="0" applyFont="1" applyFill="1" applyBorder="1" applyAlignment="1">
      <alignment horizontal="right" indent="1"/>
    </xf>
    <xf numFmtId="167" fontId="0" fillId="29" borderId="15" xfId="0" applyNumberFormat="1" applyFill="1" applyBorder="1"/>
    <xf numFmtId="0" fontId="0" fillId="8" borderId="13" xfId="0" applyFill="1" applyBorder="1"/>
    <xf numFmtId="167" fontId="0" fillId="8" borderId="13" xfId="0" applyNumberFormat="1" applyFill="1" applyBorder="1"/>
    <xf numFmtId="0" fontId="0" fillId="0" borderId="99" xfId="0" applyBorder="1"/>
    <xf numFmtId="0" fontId="0" fillId="29" borderId="12" xfId="0" applyFill="1" applyBorder="1"/>
    <xf numFmtId="0" fontId="0" fillId="33" borderId="12" xfId="0" applyFill="1" applyBorder="1"/>
    <xf numFmtId="0" fontId="0" fillId="33" borderId="13" xfId="0" applyFill="1" applyBorder="1"/>
    <xf numFmtId="0" fontId="9" fillId="33" borderId="13" xfId="0" applyFont="1" applyFill="1" applyBorder="1" applyAlignment="1">
      <alignment horizontal="right"/>
    </xf>
    <xf numFmtId="167" fontId="0" fillId="33" borderId="15" xfId="0" applyNumberFormat="1" applyFill="1" applyBorder="1"/>
    <xf numFmtId="0" fontId="33" fillId="13" borderId="13" xfId="0" applyFont="1" applyFill="1" applyBorder="1" applyProtection="1">
      <protection hidden="1"/>
    </xf>
    <xf numFmtId="167" fontId="33" fillId="13" borderId="13" xfId="0" applyNumberFormat="1" applyFont="1" applyFill="1" applyBorder="1" applyProtection="1">
      <protection hidden="1"/>
    </xf>
    <xf numFmtId="0" fontId="33" fillId="13" borderId="14" xfId="0" applyFont="1" applyFill="1" applyBorder="1" applyProtection="1">
      <protection hidden="1"/>
    </xf>
    <xf numFmtId="165" fontId="9" fillId="0" borderId="36" xfId="0" applyNumberFormat="1" applyFont="1" applyBorder="1" applyProtection="1">
      <protection hidden="1"/>
    </xf>
    <xf numFmtId="0" fontId="25" fillId="0" borderId="35" xfId="0" applyFont="1" applyBorder="1" applyAlignment="1" applyProtection="1">
      <alignment vertical="center" wrapText="1"/>
      <protection hidden="1"/>
    </xf>
    <xf numFmtId="167" fontId="25" fillId="0" borderId="35" xfId="0" applyNumberFormat="1" applyFont="1" applyBorder="1" applyAlignment="1" applyProtection="1">
      <alignment vertical="center" wrapText="1"/>
      <protection hidden="1"/>
    </xf>
    <xf numFmtId="0" fontId="25" fillId="0" borderId="55" xfId="0" applyFont="1" applyBorder="1" applyAlignment="1" applyProtection="1">
      <alignment vertical="center" wrapText="1"/>
      <protection hidden="1"/>
    </xf>
    <xf numFmtId="0" fontId="25" fillId="0" borderId="46" xfId="0" applyFont="1" applyBorder="1" applyAlignment="1" applyProtection="1">
      <alignment vertical="center" wrapText="1"/>
      <protection hidden="1"/>
    </xf>
    <xf numFmtId="167" fontId="25" fillId="0" borderId="46" xfId="0" applyNumberFormat="1" applyFont="1" applyBorder="1" applyAlignment="1" applyProtection="1">
      <alignment vertical="center" wrapText="1"/>
      <protection hidden="1"/>
    </xf>
    <xf numFmtId="0" fontId="25" fillId="0" borderId="47" xfId="0" applyFont="1" applyBorder="1" applyAlignment="1" applyProtection="1">
      <alignment vertical="center" wrapText="1"/>
      <protection hidden="1"/>
    </xf>
    <xf numFmtId="165" fontId="0" fillId="0" borderId="0" xfId="0" applyNumberFormat="1" applyProtection="1">
      <protection hidden="1"/>
    </xf>
    <xf numFmtId="3" fontId="40" fillId="0" borderId="0" xfId="0" applyNumberFormat="1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0" fillId="0" borderId="46" xfId="0" applyBorder="1" applyProtection="1">
      <protection hidden="1"/>
    </xf>
    <xf numFmtId="49" fontId="0" fillId="0" borderId="110" xfId="0" applyNumberFormat="1" applyBorder="1"/>
    <xf numFmtId="0" fontId="0" fillId="0" borderId="111" xfId="0" applyBorder="1" applyProtection="1">
      <protection hidden="1"/>
    </xf>
    <xf numFmtId="0" fontId="0" fillId="0" borderId="110" xfId="0" applyBorder="1" applyProtection="1">
      <protection locked="0"/>
    </xf>
    <xf numFmtId="0" fontId="2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4" xfId="0" applyFont="1" applyFill="1" applyBorder="1" applyAlignment="1" applyProtection="1">
      <alignment horizontal="center" vertical="center"/>
      <protection hidden="1"/>
    </xf>
    <xf numFmtId="0" fontId="25" fillId="2" borderId="35" xfId="0" applyFont="1" applyFill="1" applyBorder="1" applyAlignment="1" applyProtection="1">
      <alignment horizontal="right"/>
      <protection hidden="1"/>
    </xf>
    <xf numFmtId="0" fontId="41" fillId="2" borderId="0" xfId="0" applyFont="1" applyFill="1" applyAlignment="1">
      <alignment horizontal="center"/>
    </xf>
    <xf numFmtId="0" fontId="25" fillId="36" borderId="48" xfId="0" applyFont="1" applyFill="1" applyBorder="1" applyProtection="1">
      <protection hidden="1"/>
    </xf>
    <xf numFmtId="0" fontId="25" fillId="36" borderId="46" xfId="0" applyFont="1" applyFill="1" applyBorder="1" applyAlignment="1" applyProtection="1">
      <alignment horizontal="right"/>
      <protection hidden="1"/>
    </xf>
    <xf numFmtId="0" fontId="9" fillId="2" borderId="0" xfId="0" applyFont="1" applyFill="1" applyAlignment="1">
      <alignment horizontal="center"/>
    </xf>
    <xf numFmtId="49" fontId="42" fillId="2" borderId="2" xfId="0" applyNumberFormat="1" applyFont="1" applyFill="1" applyBorder="1" applyAlignment="1" applyProtection="1">
      <alignment horizontal="center"/>
      <protection hidden="1"/>
    </xf>
    <xf numFmtId="169" fontId="43" fillId="2" borderId="2" xfId="0" applyNumberFormat="1" applyFont="1" applyFill="1" applyBorder="1" applyAlignment="1">
      <alignment horizontal="center"/>
    </xf>
    <xf numFmtId="169" fontId="0" fillId="2" borderId="2" xfId="2" applyNumberFormat="1" applyFont="1" applyFill="1" applyBorder="1" applyAlignment="1">
      <alignment horizontal="center"/>
    </xf>
    <xf numFmtId="169" fontId="0" fillId="2" borderId="2" xfId="0" applyNumberFormat="1" applyFill="1" applyBorder="1" applyAlignment="1">
      <alignment horizontal="center"/>
    </xf>
    <xf numFmtId="9" fontId="25" fillId="2" borderId="15" xfId="0" applyNumberFormat="1" applyFont="1" applyFill="1" applyBorder="1" applyProtection="1">
      <protection hidden="1"/>
    </xf>
    <xf numFmtId="0" fontId="25" fillId="2" borderId="15" xfId="0" applyFont="1" applyFill="1" applyBorder="1" applyAlignment="1" applyProtection="1">
      <alignment horizontal="right"/>
      <protection hidden="1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5" fillId="0" borderId="112" xfId="0" applyFont="1" applyBorder="1" applyAlignment="1">
      <alignment horizontal="center"/>
    </xf>
    <xf numFmtId="0" fontId="25" fillId="2" borderId="112" xfId="0" applyFont="1" applyFill="1" applyBorder="1" applyAlignment="1">
      <alignment horizontal="center"/>
    </xf>
    <xf numFmtId="0" fontId="8" fillId="0" borderId="12" xfId="0" applyFont="1" applyBorder="1" applyAlignment="1">
      <alignment horizontal="right" vertical="top"/>
    </xf>
    <xf numFmtId="15" fontId="8" fillId="0" borderId="56" xfId="0" applyNumberFormat="1" applyFont="1" applyBorder="1" applyAlignment="1">
      <alignment horizontal="center" vertical="top"/>
    </xf>
    <xf numFmtId="15" fontId="8" fillId="0" borderId="0" xfId="0" applyNumberFormat="1" applyFont="1" applyAlignment="1">
      <alignment vertical="top"/>
    </xf>
    <xf numFmtId="15" fontId="8" fillId="0" borderId="0" xfId="0" applyNumberFormat="1" applyFont="1" applyAlignment="1">
      <alignment horizontal="right" vertical="top"/>
    </xf>
    <xf numFmtId="168" fontId="17" fillId="0" borderId="0" xfId="0" applyNumberFormat="1" applyFont="1" applyAlignment="1">
      <alignment vertical="center"/>
    </xf>
    <xf numFmtId="168" fontId="17" fillId="0" borderId="0" xfId="0" applyNumberFormat="1" applyFont="1" applyAlignment="1">
      <alignment horizontal="right" vertical="center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8" fillId="19" borderId="38" xfId="0" applyFont="1" applyFill="1" applyBorder="1" applyAlignment="1" applyProtection="1">
      <alignment horizontal="center"/>
      <protection hidden="1"/>
    </xf>
    <xf numFmtId="43" fontId="30" fillId="19" borderId="41" xfId="5" applyFont="1" applyFill="1" applyBorder="1" applyAlignment="1" applyProtection="1">
      <alignment horizontal="right" vertical="center"/>
      <protection hidden="1"/>
    </xf>
    <xf numFmtId="0" fontId="25" fillId="19" borderId="116" xfId="0" applyFont="1" applyFill="1" applyBorder="1" applyAlignment="1">
      <alignment horizontal="center"/>
    </xf>
    <xf numFmtId="43" fontId="30" fillId="19" borderId="117" xfId="5" applyFont="1" applyFill="1" applyBorder="1" applyAlignment="1" applyProtection="1">
      <alignment horizontal="right" vertical="center"/>
      <protection hidden="1"/>
    </xf>
    <xf numFmtId="0" fontId="8" fillId="19" borderId="0" xfId="0" applyFont="1" applyFill="1" applyAlignment="1" applyProtection="1">
      <alignment horizontal="center"/>
      <protection hidden="1"/>
    </xf>
    <xf numFmtId="43" fontId="30" fillId="19" borderId="112" xfId="5" applyFont="1" applyFill="1" applyBorder="1" applyAlignment="1" applyProtection="1">
      <alignment horizontal="right" vertical="center"/>
      <protection hidden="1"/>
    </xf>
    <xf numFmtId="0" fontId="25" fillId="19" borderId="119" xfId="0" applyFont="1" applyFill="1" applyBorder="1" applyAlignment="1">
      <alignment horizontal="center"/>
    </xf>
    <xf numFmtId="43" fontId="30" fillId="19" borderId="120" xfId="5" applyFont="1" applyFill="1" applyBorder="1" applyAlignment="1" applyProtection="1">
      <alignment horizontal="right" vertical="center"/>
      <protection hidden="1"/>
    </xf>
    <xf numFmtId="0" fontId="25" fillId="0" borderId="0" xfId="0" quotePrefix="1" applyFont="1" applyAlignment="1">
      <alignment horizontal="center"/>
    </xf>
    <xf numFmtId="0" fontId="25" fillId="0" borderId="121" xfId="0" applyFont="1" applyBorder="1" applyAlignment="1">
      <alignment horizontal="left" vertical="top"/>
    </xf>
    <xf numFmtId="0" fontId="25" fillId="0" borderId="26" xfId="0" applyFont="1" applyBorder="1" applyAlignment="1">
      <alignment horizontal="center"/>
    </xf>
    <xf numFmtId="0" fontId="25" fillId="0" borderId="26" xfId="0" applyFont="1" applyBorder="1"/>
    <xf numFmtId="0" fontId="25" fillId="0" borderId="26" xfId="0" applyFont="1" applyBorder="1" applyAlignment="1">
      <alignment horizontal="right"/>
    </xf>
    <xf numFmtId="43" fontId="25" fillId="0" borderId="26" xfId="5" applyFont="1" applyBorder="1" applyAlignment="1" applyProtection="1">
      <alignment horizontal="right"/>
      <protection hidden="1"/>
    </xf>
    <xf numFmtId="43" fontId="25" fillId="0" borderId="122" xfId="5" applyFont="1" applyBorder="1" applyAlignment="1" applyProtection="1">
      <alignment horizontal="right" vertical="center"/>
      <protection hidden="1"/>
    </xf>
    <xf numFmtId="0" fontId="25" fillId="0" borderId="123" xfId="0" applyFont="1" applyBorder="1"/>
    <xf numFmtId="43" fontId="25" fillId="0" borderId="124" xfId="5" applyFont="1" applyBorder="1" applyAlignment="1" applyProtection="1">
      <alignment horizontal="right" vertical="center"/>
      <protection hidden="1"/>
    </xf>
    <xf numFmtId="0" fontId="25" fillId="0" borderId="125" xfId="0" applyFont="1" applyBorder="1" applyAlignment="1">
      <alignment horizontal="left" vertical="top"/>
    </xf>
    <xf numFmtId="0" fontId="25" fillId="0" borderId="0" xfId="0" applyFont="1"/>
    <xf numFmtId="0" fontId="25" fillId="0" borderId="0" xfId="0" applyFont="1" applyAlignment="1">
      <alignment horizontal="right"/>
    </xf>
    <xf numFmtId="43" fontId="25" fillId="0" borderId="0" xfId="5" applyFont="1" applyAlignment="1" applyProtection="1">
      <alignment horizontal="right"/>
      <protection hidden="1"/>
    </xf>
    <xf numFmtId="43" fontId="25" fillId="0" borderId="112" xfId="5" applyFont="1" applyBorder="1" applyAlignment="1" applyProtection="1">
      <alignment horizontal="right" vertical="center"/>
      <protection hidden="1"/>
    </xf>
    <xf numFmtId="0" fontId="25" fillId="0" borderId="119" xfId="0" applyFont="1" applyBorder="1"/>
    <xf numFmtId="43" fontId="25" fillId="0" borderId="120" xfId="5" applyFont="1" applyBorder="1" applyAlignment="1" applyProtection="1">
      <alignment horizontal="right" vertical="center"/>
      <protection hidden="1"/>
    </xf>
    <xf numFmtId="0" fontId="30" fillId="0" borderId="125" xfId="0" applyFont="1" applyBorder="1" applyAlignment="1">
      <alignment horizontal="left" vertical="top"/>
    </xf>
    <xf numFmtId="4" fontId="25" fillId="0" borderId="0" xfId="0" applyNumberFormat="1" applyFont="1" applyAlignment="1">
      <alignment horizontal="center"/>
    </xf>
    <xf numFmtId="43" fontId="30" fillId="0" borderId="126" xfId="5" applyFont="1" applyBorder="1" applyAlignment="1" applyProtection="1">
      <alignment horizontal="right" vertical="center"/>
      <protection hidden="1"/>
    </xf>
    <xf numFmtId="43" fontId="30" fillId="0" borderId="127" xfId="5" applyFont="1" applyBorder="1" applyAlignment="1" applyProtection="1">
      <alignment horizontal="right" vertical="center"/>
      <protection hidden="1"/>
    </xf>
    <xf numFmtId="0" fontId="30" fillId="0" borderId="125" xfId="0" quotePrefix="1" applyFont="1" applyBorder="1" applyAlignment="1">
      <alignment horizontal="left" vertical="top"/>
    </xf>
    <xf numFmtId="0" fontId="8" fillId="0" borderId="0" xfId="0" applyFont="1" applyProtection="1">
      <protection hidden="1"/>
    </xf>
    <xf numFmtId="165" fontId="2" fillId="0" borderId="0" xfId="5" applyNumberFormat="1" applyFont="1" applyProtection="1">
      <protection hidden="1"/>
    </xf>
    <xf numFmtId="43" fontId="25" fillId="0" borderId="119" xfId="0" applyNumberFormat="1" applyFont="1" applyBorder="1"/>
    <xf numFmtId="4" fontId="25" fillId="19" borderId="114" xfId="0" applyNumberFormat="1" applyFont="1" applyFill="1" applyBorder="1" applyAlignment="1">
      <alignment horizontal="left" vertical="top"/>
    </xf>
    <xf numFmtId="0" fontId="25" fillId="19" borderId="128" xfId="0" applyFont="1" applyFill="1" applyBorder="1" applyAlignment="1">
      <alignment horizontal="center"/>
    </xf>
    <xf numFmtId="0" fontId="25" fillId="19" borderId="129" xfId="0" applyFont="1" applyFill="1" applyBorder="1"/>
    <xf numFmtId="0" fontId="30" fillId="19" borderId="129" xfId="0" applyFont="1" applyFill="1" applyBorder="1" applyAlignment="1">
      <alignment horizontal="right"/>
    </xf>
    <xf numFmtId="43" fontId="25" fillId="19" borderId="129" xfId="0" applyNumberFormat="1" applyFont="1" applyFill="1" applyBorder="1" applyAlignment="1" applyProtection="1">
      <alignment horizontal="right"/>
      <protection hidden="1"/>
    </xf>
    <xf numFmtId="43" fontId="30" fillId="19" borderId="130" xfId="5" applyFont="1" applyFill="1" applyBorder="1" applyAlignment="1" applyProtection="1">
      <alignment horizontal="right"/>
      <protection hidden="1"/>
    </xf>
    <xf numFmtId="0" fontId="25" fillId="19" borderId="57" xfId="0" applyFont="1" applyFill="1" applyBorder="1"/>
    <xf numFmtId="43" fontId="30" fillId="19" borderId="131" xfId="5" applyFont="1" applyFill="1" applyBorder="1" applyAlignment="1" applyProtection="1">
      <alignment horizontal="right"/>
      <protection hidden="1"/>
    </xf>
    <xf numFmtId="0" fontId="0" fillId="19" borderId="38" xfId="0" applyFill="1" applyBorder="1" applyAlignment="1" applyProtection="1">
      <alignment horizontal="center"/>
      <protection hidden="1"/>
    </xf>
    <xf numFmtId="0" fontId="0" fillId="19" borderId="0" xfId="0" applyFill="1" applyAlignment="1" applyProtection="1">
      <alignment horizontal="center"/>
      <protection hidden="1"/>
    </xf>
    <xf numFmtId="2" fontId="25" fillId="19" borderId="119" xfId="0" applyNumberFormat="1" applyFont="1" applyFill="1" applyBorder="1" applyAlignment="1">
      <alignment horizontal="center"/>
    </xf>
    <xf numFmtId="0" fontId="30" fillId="0" borderId="132" xfId="0" applyFont="1" applyBorder="1" applyAlignment="1">
      <alignment horizontal="left" vertical="top"/>
    </xf>
    <xf numFmtId="0" fontId="25" fillId="0" borderId="133" xfId="0" applyFont="1" applyBorder="1" applyAlignment="1">
      <alignment horizontal="center"/>
    </xf>
    <xf numFmtId="0" fontId="25" fillId="0" borderId="133" xfId="0" applyFont="1" applyBorder="1"/>
    <xf numFmtId="43" fontId="25" fillId="0" borderId="133" xfId="5" applyFont="1" applyBorder="1" applyAlignment="1" applyProtection="1">
      <alignment horizontal="right"/>
      <protection hidden="1"/>
    </xf>
    <xf numFmtId="43" fontId="25" fillId="0" borderId="134" xfId="5" applyFont="1" applyBorder="1" applyAlignment="1" applyProtection="1">
      <alignment horizontal="right" vertical="center"/>
      <protection hidden="1"/>
    </xf>
    <xf numFmtId="43" fontId="25" fillId="0" borderId="135" xfId="5" applyFont="1" applyBorder="1" applyAlignment="1" applyProtection="1">
      <alignment horizontal="right" vertical="center"/>
      <protection hidden="1"/>
    </xf>
    <xf numFmtId="0" fontId="25" fillId="0" borderId="136" xfId="0" applyFont="1" applyBorder="1" applyAlignment="1">
      <alignment horizontal="left" vertical="top"/>
    </xf>
    <xf numFmtId="0" fontId="25" fillId="0" borderId="80" xfId="0" applyFont="1" applyBorder="1" applyAlignment="1">
      <alignment horizontal="center"/>
    </xf>
    <xf numFmtId="0" fontId="25" fillId="0" borderId="80" xfId="0" applyFont="1" applyBorder="1"/>
    <xf numFmtId="169" fontId="25" fillId="0" borderId="26" xfId="2" applyNumberFormat="1" applyFont="1" applyBorder="1"/>
    <xf numFmtId="43" fontId="25" fillId="0" borderId="80" xfId="5" applyFont="1" applyBorder="1" applyAlignment="1" applyProtection="1">
      <alignment horizontal="right"/>
      <protection hidden="1"/>
    </xf>
    <xf numFmtId="43" fontId="25" fillId="0" borderId="137" xfId="5" applyFont="1" applyBorder="1" applyAlignment="1" applyProtection="1">
      <alignment horizontal="right" vertical="center"/>
      <protection hidden="1"/>
    </xf>
    <xf numFmtId="43" fontId="30" fillId="0" borderId="0" xfId="5" applyFont="1" applyAlignment="1" applyProtection="1">
      <alignment horizontal="right"/>
      <protection hidden="1"/>
    </xf>
    <xf numFmtId="43" fontId="30" fillId="0" borderId="112" xfId="5" applyFont="1" applyBorder="1" applyAlignment="1" applyProtection="1">
      <alignment horizontal="right" vertical="center"/>
      <protection hidden="1"/>
    </xf>
    <xf numFmtId="43" fontId="30" fillId="0" borderId="120" xfId="5" applyFont="1" applyBorder="1" applyAlignment="1" applyProtection="1">
      <alignment horizontal="right" vertical="center"/>
      <protection hidden="1"/>
    </xf>
    <xf numFmtId="0" fontId="25" fillId="19" borderId="138" xfId="0" applyFont="1" applyFill="1" applyBorder="1" applyAlignment="1">
      <alignment horizontal="left" vertical="top"/>
    </xf>
    <xf numFmtId="0" fontId="25" fillId="19" borderId="129" xfId="0" applyFont="1" applyFill="1" applyBorder="1" applyAlignment="1">
      <alignment horizontal="center"/>
    </xf>
    <xf numFmtId="43" fontId="25" fillId="19" borderId="129" xfId="5" applyFont="1" applyFill="1" applyBorder="1" applyAlignment="1" applyProtection="1">
      <alignment horizontal="right"/>
      <protection hidden="1"/>
    </xf>
    <xf numFmtId="43" fontId="30" fillId="19" borderId="41" xfId="5" applyFont="1" applyFill="1" applyBorder="1" applyAlignment="1" applyProtection="1">
      <alignment horizontal="right" vertical="top"/>
      <protection hidden="1"/>
    </xf>
    <xf numFmtId="0" fontId="25" fillId="19" borderId="139" xfId="0" applyFont="1" applyFill="1" applyBorder="1" applyAlignment="1">
      <alignment horizontal="center"/>
    </xf>
    <xf numFmtId="43" fontId="30" fillId="19" borderId="112" xfId="5" applyFont="1" applyFill="1" applyBorder="1" applyAlignment="1" applyProtection="1">
      <alignment horizontal="right" vertical="top"/>
      <protection hidden="1"/>
    </xf>
    <xf numFmtId="2" fontId="25" fillId="19" borderId="119" xfId="0" applyNumberFormat="1" applyFont="1" applyFill="1" applyBorder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0" fontId="25" fillId="0" borderId="0" xfId="0" applyFont="1" applyAlignment="1" applyProtection="1">
      <alignment vertical="center"/>
      <protection hidden="1"/>
    </xf>
    <xf numFmtId="0" fontId="25" fillId="0" borderId="121" xfId="0" applyFont="1" applyBorder="1" applyAlignment="1" applyProtection="1">
      <alignment horizontal="left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vertical="center"/>
      <protection hidden="1"/>
    </xf>
    <xf numFmtId="0" fontId="25" fillId="0" borderId="26" xfId="0" applyFont="1" applyBorder="1" applyAlignment="1" applyProtection="1">
      <alignment horizontal="right" vertical="center"/>
      <protection hidden="1"/>
    </xf>
    <xf numFmtId="43" fontId="25" fillId="0" borderId="26" xfId="5" applyFont="1" applyBorder="1" applyAlignment="1" applyProtection="1">
      <alignment horizontal="right" vertical="center"/>
      <protection hidden="1"/>
    </xf>
    <xf numFmtId="0" fontId="25" fillId="0" borderId="140" xfId="0" applyFont="1" applyBorder="1" applyAlignment="1">
      <alignment vertical="center"/>
    </xf>
    <xf numFmtId="0" fontId="25" fillId="0" borderId="125" xfId="0" applyFont="1" applyBorder="1" applyAlignment="1" applyProtection="1">
      <alignment horizontal="left" vertical="top"/>
      <protection hidden="1"/>
    </xf>
    <xf numFmtId="0" fontId="25" fillId="0" borderId="0" xfId="0" applyFont="1" applyAlignment="1" applyProtection="1">
      <alignment horizontal="center"/>
      <protection hidden="1"/>
    </xf>
    <xf numFmtId="0" fontId="0" fillId="0" borderId="141" xfId="0" applyBorder="1"/>
    <xf numFmtId="0" fontId="30" fillId="0" borderId="125" xfId="0" applyFont="1" applyBorder="1" applyAlignment="1" applyProtection="1">
      <alignment horizontal="left" vertical="top"/>
      <protection hidden="1"/>
    </xf>
    <xf numFmtId="0" fontId="0" fillId="0" borderId="119" xfId="0" applyBorder="1"/>
    <xf numFmtId="43" fontId="30" fillId="0" borderId="122" xfId="5" applyFont="1" applyBorder="1" applyAlignment="1" applyProtection="1">
      <alignment horizontal="right" vertical="center"/>
      <protection hidden="1"/>
    </xf>
    <xf numFmtId="43" fontId="31" fillId="0" borderId="119" xfId="5" applyFont="1" applyBorder="1"/>
    <xf numFmtId="0" fontId="25" fillId="0" borderId="121" xfId="0" applyFont="1" applyBorder="1" applyAlignment="1" applyProtection="1">
      <alignment horizontal="left" vertical="top"/>
      <protection hidden="1"/>
    </xf>
    <xf numFmtId="0" fontId="25" fillId="0" borderId="26" xfId="0" applyFont="1" applyBorder="1" applyAlignment="1" applyProtection="1">
      <alignment horizontal="center"/>
      <protection hidden="1"/>
    </xf>
    <xf numFmtId="0" fontId="25" fillId="0" borderId="26" xfId="0" applyFont="1" applyBorder="1" applyProtection="1">
      <protection hidden="1"/>
    </xf>
    <xf numFmtId="0" fontId="25" fillId="0" borderId="26" xfId="0" applyFont="1" applyBorder="1" applyAlignment="1" applyProtection="1">
      <alignment horizontal="right"/>
      <protection hidden="1"/>
    </xf>
    <xf numFmtId="0" fontId="30" fillId="0" borderId="125" xfId="0" quotePrefix="1" applyFont="1" applyBorder="1" applyAlignment="1" applyProtection="1">
      <alignment horizontal="left" vertical="top"/>
      <protection hidden="1"/>
    </xf>
    <xf numFmtId="165" fontId="25" fillId="0" borderId="0" xfId="5" applyNumberFormat="1" applyFont="1" applyProtection="1">
      <protection hidden="1"/>
    </xf>
    <xf numFmtId="4" fontId="25" fillId="19" borderId="114" xfId="0" applyNumberFormat="1" applyFont="1" applyFill="1" applyBorder="1" applyAlignment="1" applyProtection="1">
      <alignment horizontal="left" vertical="top"/>
      <protection hidden="1"/>
    </xf>
    <xf numFmtId="0" fontId="25" fillId="19" borderId="128" xfId="0" applyFont="1" applyFill="1" applyBorder="1" applyAlignment="1" applyProtection="1">
      <alignment horizontal="center"/>
      <protection hidden="1"/>
    </xf>
    <xf numFmtId="0" fontId="25" fillId="19" borderId="129" xfId="0" applyFont="1" applyFill="1" applyBorder="1" applyProtection="1">
      <protection hidden="1"/>
    </xf>
    <xf numFmtId="0" fontId="30" fillId="19" borderId="129" xfId="0" applyFont="1" applyFill="1" applyBorder="1" applyAlignment="1" applyProtection="1">
      <alignment horizontal="right"/>
      <protection hidden="1"/>
    </xf>
    <xf numFmtId="0" fontId="30" fillId="0" borderId="132" xfId="0" applyFont="1" applyBorder="1" applyAlignment="1" applyProtection="1">
      <alignment horizontal="left" vertical="top"/>
      <protection hidden="1"/>
    </xf>
    <xf numFmtId="0" fontId="25" fillId="0" borderId="133" xfId="0" applyFont="1" applyBorder="1" applyAlignment="1" applyProtection="1">
      <alignment horizontal="center"/>
      <protection hidden="1"/>
    </xf>
    <xf numFmtId="0" fontId="25" fillId="0" borderId="133" xfId="0" applyFont="1" applyBorder="1" applyProtection="1">
      <protection hidden="1"/>
    </xf>
    <xf numFmtId="0" fontId="25" fillId="0" borderId="133" xfId="0" applyFont="1" applyBorder="1" applyAlignment="1" applyProtection="1">
      <alignment horizontal="right"/>
      <protection hidden="1"/>
    </xf>
    <xf numFmtId="0" fontId="25" fillId="0" borderId="136" xfId="0" applyFont="1" applyBorder="1" applyAlignment="1" applyProtection="1">
      <alignment horizontal="left" vertical="top"/>
      <protection hidden="1"/>
    </xf>
    <xf numFmtId="0" fontId="25" fillId="0" borderId="80" xfId="0" applyFont="1" applyBorder="1" applyAlignment="1" applyProtection="1">
      <alignment horizontal="center"/>
      <protection hidden="1"/>
    </xf>
    <xf numFmtId="0" fontId="25" fillId="0" borderId="80" xfId="0" applyFont="1" applyBorder="1" applyProtection="1">
      <protection hidden="1"/>
    </xf>
    <xf numFmtId="9" fontId="25" fillId="0" borderId="26" xfId="0" applyNumberFormat="1" applyFont="1" applyBorder="1" applyAlignment="1" applyProtection="1">
      <alignment horizontal="right"/>
      <protection hidden="1"/>
    </xf>
    <xf numFmtId="0" fontId="25" fillId="19" borderId="138" xfId="0" applyFont="1" applyFill="1" applyBorder="1" applyAlignment="1" applyProtection="1">
      <alignment horizontal="left" vertical="top"/>
      <protection hidden="1"/>
    </xf>
    <xf numFmtId="0" fontId="25" fillId="19" borderId="129" xfId="0" applyFont="1" applyFill="1" applyBorder="1" applyAlignment="1" applyProtection="1">
      <alignment horizontal="center"/>
      <protection hidden="1"/>
    </xf>
    <xf numFmtId="0" fontId="25" fillId="0" borderId="121" xfId="0" quotePrefix="1" applyFont="1" applyBorder="1" applyAlignment="1">
      <alignment horizontal="left" vertical="top"/>
    </xf>
    <xf numFmtId="0" fontId="25" fillId="0" borderId="133" xfId="0" applyFont="1" applyBorder="1" applyAlignment="1">
      <alignment horizontal="right"/>
    </xf>
    <xf numFmtId="169" fontId="25" fillId="0" borderId="26" xfId="2" applyNumberFormat="1" applyFont="1" applyBorder="1" applyAlignment="1">
      <alignment horizontal="right"/>
    </xf>
    <xf numFmtId="0" fontId="25" fillId="0" borderId="121" xfId="0" applyFont="1" applyBorder="1" applyAlignment="1">
      <alignment horizontal="left" vertical="center"/>
    </xf>
    <xf numFmtId="0" fontId="2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vertical="center"/>
    </xf>
    <xf numFmtId="0" fontId="25" fillId="0" borderId="26" xfId="0" applyFont="1" applyBorder="1" applyAlignment="1">
      <alignment horizontal="right" vertical="center"/>
    </xf>
    <xf numFmtId="0" fontId="8" fillId="0" borderId="141" xfId="0" applyFont="1" applyBorder="1"/>
    <xf numFmtId="43" fontId="25" fillId="0" borderId="112" xfId="5" applyFont="1" applyFill="1" applyBorder="1" applyAlignment="1" applyProtection="1">
      <alignment horizontal="right" vertical="center"/>
      <protection hidden="1"/>
    </xf>
    <xf numFmtId="0" fontId="8" fillId="0" borderId="119" xfId="0" applyFont="1" applyBorder="1"/>
    <xf numFmtId="43" fontId="25" fillId="0" borderId="122" xfId="5" applyFont="1" applyFill="1" applyBorder="1" applyAlignment="1" applyProtection="1">
      <alignment horizontal="right" vertical="center"/>
      <protection hidden="1"/>
    </xf>
    <xf numFmtId="0" fontId="8" fillId="0" borderId="123" xfId="0" applyFont="1" applyBorder="1"/>
    <xf numFmtId="9" fontId="25" fillId="0" borderId="26" xfId="0" applyNumberFormat="1" applyFont="1" applyBorder="1" applyAlignment="1">
      <alignment horizontal="right"/>
    </xf>
    <xf numFmtId="43" fontId="30" fillId="0" borderId="126" xfId="5" applyFont="1" applyFill="1" applyBorder="1" applyAlignment="1" applyProtection="1">
      <alignment horizontal="right" vertical="center"/>
      <protection hidden="1"/>
    </xf>
    <xf numFmtId="43" fontId="25" fillId="0" borderId="26" xfId="0" applyNumberFormat="1" applyFont="1" applyBorder="1" applyAlignment="1">
      <alignment horizontal="right"/>
    </xf>
    <xf numFmtId="43" fontId="25" fillId="2" borderId="122" xfId="5" applyFont="1" applyFill="1" applyBorder="1" applyAlignment="1" applyProtection="1">
      <alignment horizontal="right" vertical="center"/>
      <protection hidden="1"/>
    </xf>
    <xf numFmtId="0" fontId="25" fillId="0" borderId="142" xfId="0" applyFont="1" applyBorder="1" applyAlignment="1">
      <alignment horizontal="left" vertical="top"/>
    </xf>
    <xf numFmtId="0" fontId="25" fillId="0" borderId="143" xfId="0" applyFont="1" applyBorder="1" applyAlignment="1">
      <alignment horizontal="center"/>
    </xf>
    <xf numFmtId="0" fontId="25" fillId="0" borderId="143" xfId="0" applyFont="1" applyBorder="1"/>
    <xf numFmtId="0" fontId="25" fillId="0" borderId="143" xfId="0" applyFont="1" applyBorder="1" applyAlignment="1">
      <alignment horizontal="right"/>
    </xf>
    <xf numFmtId="43" fontId="25" fillId="0" borderId="143" xfId="5" applyFont="1" applyBorder="1" applyAlignment="1" applyProtection="1">
      <alignment horizontal="right"/>
      <protection hidden="1"/>
    </xf>
    <xf numFmtId="43" fontId="25" fillId="0" borderId="144" xfId="5" applyFont="1" applyBorder="1" applyAlignment="1" applyProtection="1">
      <alignment horizontal="right" vertical="center"/>
      <protection hidden="1"/>
    </xf>
    <xf numFmtId="0" fontId="25" fillId="0" borderId="145" xfId="0" applyFont="1" applyBorder="1"/>
    <xf numFmtId="43" fontId="25" fillId="0" borderId="146" xfId="5" applyFont="1" applyBorder="1" applyAlignment="1" applyProtection="1">
      <alignment horizontal="right" vertical="center"/>
      <protection hidden="1"/>
    </xf>
    <xf numFmtId="43" fontId="25" fillId="0" borderId="147" xfId="5" applyFont="1" applyBorder="1" applyAlignment="1" applyProtection="1">
      <alignment horizontal="right" vertical="center"/>
      <protection hidden="1"/>
    </xf>
    <xf numFmtId="0" fontId="25" fillId="0" borderId="148" xfId="0" applyFont="1" applyBorder="1" applyAlignment="1">
      <alignment horizontal="left" vertical="top"/>
    </xf>
    <xf numFmtId="0" fontId="25" fillId="0" borderId="149" xfId="0" applyFont="1" applyBorder="1" applyAlignment="1">
      <alignment horizontal="center"/>
    </xf>
    <xf numFmtId="0" fontId="25" fillId="0" borderId="149" xfId="0" applyFont="1" applyBorder="1"/>
    <xf numFmtId="0" fontId="25" fillId="0" borderId="149" xfId="0" applyFont="1" applyBorder="1" applyAlignment="1">
      <alignment horizontal="right"/>
    </xf>
    <xf numFmtId="43" fontId="25" fillId="0" borderId="149" xfId="5" applyFont="1" applyBorder="1" applyAlignment="1" applyProtection="1">
      <alignment horizontal="right"/>
      <protection hidden="1"/>
    </xf>
    <xf numFmtId="43" fontId="25" fillId="0" borderId="150" xfId="5" applyFont="1" applyBorder="1" applyAlignment="1" applyProtection="1">
      <alignment horizontal="right" vertical="center"/>
      <protection hidden="1"/>
    </xf>
    <xf numFmtId="0" fontId="25" fillId="0" borderId="151" xfId="0" applyFont="1" applyBorder="1"/>
    <xf numFmtId="43" fontId="25" fillId="0" borderId="152" xfId="5" applyFont="1" applyBorder="1" applyAlignment="1" applyProtection="1">
      <alignment horizontal="right" vertical="center"/>
      <protection hidden="1"/>
    </xf>
    <xf numFmtId="0" fontId="25" fillId="0" borderId="153" xfId="0" applyFont="1" applyBorder="1" applyAlignment="1">
      <alignment horizontal="left" vertical="top"/>
    </xf>
    <xf numFmtId="0" fontId="25" fillId="0" borderId="154" xfId="0" applyFont="1" applyBorder="1" applyAlignment="1">
      <alignment horizontal="center"/>
    </xf>
    <xf numFmtId="0" fontId="25" fillId="0" borderId="154" xfId="0" applyFont="1" applyBorder="1"/>
    <xf numFmtId="43" fontId="25" fillId="0" borderId="154" xfId="5" applyFont="1" applyBorder="1" applyAlignment="1" applyProtection="1">
      <alignment horizontal="right"/>
      <protection hidden="1"/>
    </xf>
    <xf numFmtId="43" fontId="25" fillId="0" borderId="155" xfId="5" applyFont="1" applyBorder="1" applyAlignment="1" applyProtection="1">
      <alignment horizontal="right" vertical="center"/>
      <protection hidden="1"/>
    </xf>
    <xf numFmtId="170" fontId="25" fillId="0" borderId="26" xfId="0" applyNumberFormat="1" applyFont="1" applyBorder="1"/>
    <xf numFmtId="0" fontId="25" fillId="0" borderId="153" xfId="0" applyFont="1" applyBorder="1" applyAlignment="1" applyProtection="1">
      <alignment horizontal="left" vertical="top"/>
      <protection hidden="1"/>
    </xf>
    <xf numFmtId="0" fontId="25" fillId="0" borderId="154" xfId="0" applyFont="1" applyBorder="1" applyAlignment="1" applyProtection="1">
      <alignment horizontal="center"/>
      <protection hidden="1"/>
    </xf>
    <xf numFmtId="0" fontId="25" fillId="0" borderId="154" xfId="0" applyFont="1" applyBorder="1" applyProtection="1">
      <protection hidden="1"/>
    </xf>
    <xf numFmtId="43" fontId="25" fillId="0" borderId="126" xfId="5" applyFont="1" applyBorder="1" applyAlignment="1" applyProtection="1">
      <alignment horizontal="right" vertical="center"/>
      <protection hidden="1"/>
    </xf>
    <xf numFmtId="43" fontId="25" fillId="0" borderId="127" xfId="5" applyFont="1" applyBorder="1" applyAlignment="1" applyProtection="1">
      <alignment horizontal="right" vertical="center"/>
      <protection hidden="1"/>
    </xf>
    <xf numFmtId="0" fontId="25" fillId="0" borderId="156" xfId="0" applyFont="1" applyBorder="1" applyAlignment="1">
      <alignment horizontal="left" vertical="top"/>
    </xf>
    <xf numFmtId="0" fontId="25" fillId="0" borderId="157" xfId="0" applyFont="1" applyBorder="1" applyAlignment="1">
      <alignment horizontal="center"/>
    </xf>
    <xf numFmtId="0" fontId="25" fillId="0" borderId="157" xfId="0" applyFont="1" applyBorder="1"/>
    <xf numFmtId="0" fontId="25" fillId="0" borderId="157" xfId="0" applyFont="1" applyBorder="1" applyAlignment="1">
      <alignment horizontal="right"/>
    </xf>
    <xf numFmtId="43" fontId="25" fillId="0" borderId="157" xfId="5" applyFont="1" applyBorder="1" applyAlignment="1" applyProtection="1">
      <alignment horizontal="right"/>
      <protection hidden="1"/>
    </xf>
    <xf numFmtId="43" fontId="25" fillId="0" borderId="158" xfId="5" applyFont="1" applyBorder="1" applyAlignment="1" applyProtection="1">
      <alignment horizontal="right" vertical="center"/>
      <protection hidden="1"/>
    </xf>
    <xf numFmtId="0" fontId="25" fillId="0" borderId="159" xfId="0" applyFont="1" applyBorder="1"/>
    <xf numFmtId="43" fontId="25" fillId="0" borderId="160" xfId="5" applyFont="1" applyBorder="1" applyAlignment="1" applyProtection="1">
      <alignment horizontal="right" vertical="center"/>
      <protection hidden="1"/>
    </xf>
    <xf numFmtId="0" fontId="25" fillId="0" borderId="161" xfId="0" applyFont="1" applyBorder="1" applyAlignment="1">
      <alignment horizontal="left" vertical="top"/>
    </xf>
    <xf numFmtId="0" fontId="25" fillId="0" borderId="162" xfId="0" applyFont="1" applyBorder="1" applyAlignment="1">
      <alignment horizontal="center"/>
    </xf>
    <xf numFmtId="0" fontId="25" fillId="0" borderId="162" xfId="0" applyFont="1" applyBorder="1"/>
    <xf numFmtId="43" fontId="25" fillId="0" borderId="162" xfId="5" applyFont="1" applyBorder="1" applyAlignment="1" applyProtection="1">
      <alignment horizontal="right"/>
      <protection hidden="1"/>
    </xf>
    <xf numFmtId="43" fontId="25" fillId="0" borderId="163" xfId="5" applyFont="1" applyBorder="1" applyAlignment="1" applyProtection="1">
      <alignment horizontal="right" vertical="center"/>
      <protection hidden="1"/>
    </xf>
    <xf numFmtId="0" fontId="25" fillId="0" borderId="161" xfId="0" applyFont="1" applyBorder="1" applyAlignment="1" applyProtection="1">
      <alignment horizontal="left" vertical="top"/>
      <protection hidden="1"/>
    </xf>
    <xf numFmtId="0" fontId="25" fillId="0" borderId="162" xfId="0" applyFont="1" applyBorder="1" applyAlignment="1" applyProtection="1">
      <alignment horizontal="center"/>
      <protection hidden="1"/>
    </xf>
    <xf numFmtId="0" fontId="25" fillId="0" borderId="162" xfId="0" applyFont="1" applyBorder="1" applyProtection="1">
      <protection hidden="1"/>
    </xf>
    <xf numFmtId="9" fontId="25" fillId="0" borderId="26" xfId="0" applyNumberFormat="1" applyFont="1" applyBorder="1" applyProtection="1">
      <protection hidden="1"/>
    </xf>
    <xf numFmtId="0" fontId="25" fillId="0" borderId="164" xfId="0" applyFont="1" applyBorder="1" applyAlignment="1">
      <alignment horizontal="left" vertical="top"/>
    </xf>
    <xf numFmtId="0" fontId="25" fillId="0" borderId="165" xfId="0" applyFont="1" applyBorder="1" applyAlignment="1">
      <alignment horizontal="center"/>
    </xf>
    <xf numFmtId="0" fontId="25" fillId="0" borderId="165" xfId="0" applyFont="1" applyBorder="1"/>
    <xf numFmtId="0" fontId="25" fillId="0" borderId="165" xfId="0" applyFont="1" applyBorder="1" applyAlignment="1">
      <alignment horizontal="right"/>
    </xf>
    <xf numFmtId="43" fontId="25" fillId="0" borderId="165" xfId="5" applyFont="1" applyBorder="1" applyAlignment="1" applyProtection="1">
      <alignment horizontal="right"/>
      <protection hidden="1"/>
    </xf>
    <xf numFmtId="43" fontId="25" fillId="0" borderId="166" xfId="5" applyFont="1" applyBorder="1" applyAlignment="1" applyProtection="1">
      <alignment horizontal="right" vertical="center"/>
      <protection hidden="1"/>
    </xf>
    <xf numFmtId="0" fontId="25" fillId="0" borderId="167" xfId="0" applyFont="1" applyBorder="1"/>
    <xf numFmtId="43" fontId="25" fillId="0" borderId="168" xfId="5" applyFont="1" applyBorder="1" applyAlignment="1" applyProtection="1">
      <alignment horizontal="right" vertical="center"/>
      <protection hidden="1"/>
    </xf>
    <xf numFmtId="0" fontId="25" fillId="0" borderId="169" xfId="0" applyFont="1" applyBorder="1" applyAlignment="1">
      <alignment horizontal="left" vertical="top"/>
    </xf>
    <xf numFmtId="0" fontId="25" fillId="0" borderId="170" xfId="0" applyFont="1" applyBorder="1" applyAlignment="1">
      <alignment horizontal="center"/>
    </xf>
    <xf numFmtId="0" fontId="25" fillId="0" borderId="170" xfId="0" applyFont="1" applyBorder="1"/>
    <xf numFmtId="43" fontId="25" fillId="0" borderId="170" xfId="5" applyFont="1" applyBorder="1" applyAlignment="1" applyProtection="1">
      <alignment horizontal="right"/>
      <protection hidden="1"/>
    </xf>
    <xf numFmtId="43" fontId="25" fillId="0" borderId="171" xfId="5" applyFont="1" applyBorder="1" applyAlignment="1" applyProtection="1">
      <alignment horizontal="right" vertical="center"/>
      <protection hidden="1"/>
    </xf>
    <xf numFmtId="43" fontId="30" fillId="0" borderId="122" xfId="5" applyFont="1" applyFill="1" applyBorder="1" applyAlignment="1" applyProtection="1">
      <alignment horizontal="right" vertical="center"/>
      <protection hidden="1"/>
    </xf>
    <xf numFmtId="0" fontId="25" fillId="0" borderId="169" xfId="0" applyFont="1" applyBorder="1" applyAlignment="1" applyProtection="1">
      <alignment horizontal="left" vertical="top"/>
      <protection hidden="1"/>
    </xf>
    <xf numFmtId="0" fontId="25" fillId="0" borderId="170" xfId="0" applyFont="1" applyBorder="1" applyAlignment="1" applyProtection="1">
      <alignment horizontal="center"/>
      <protection hidden="1"/>
    </xf>
    <xf numFmtId="0" fontId="25" fillId="0" borderId="170" xfId="0" applyFont="1" applyBorder="1" applyProtection="1">
      <protection hidden="1"/>
    </xf>
    <xf numFmtId="43" fontId="25" fillId="0" borderId="167" xfId="0" applyNumberFormat="1" applyFont="1" applyBorder="1"/>
    <xf numFmtId="0" fontId="0" fillId="0" borderId="167" xfId="0" applyBorder="1"/>
    <xf numFmtId="0" fontId="25" fillId="0" borderId="121" xfId="0" quotePrefix="1" applyFont="1" applyBorder="1" applyAlignment="1" applyProtection="1">
      <alignment horizontal="left" vertical="top"/>
      <protection hidden="1"/>
    </xf>
    <xf numFmtId="0" fontId="25" fillId="0" borderId="172" xfId="0" applyFont="1" applyBorder="1" applyAlignment="1">
      <alignment horizontal="left" vertical="top"/>
    </xf>
    <xf numFmtId="0" fontId="25" fillId="0" borderId="173" xfId="0" applyFont="1" applyBorder="1" applyAlignment="1">
      <alignment horizontal="center"/>
    </xf>
    <xf numFmtId="0" fontId="25" fillId="0" borderId="173" xfId="0" applyFont="1" applyBorder="1"/>
    <xf numFmtId="43" fontId="25" fillId="0" borderId="173" xfId="5" applyFont="1" applyBorder="1" applyAlignment="1" applyProtection="1">
      <alignment horizontal="right"/>
      <protection hidden="1"/>
    </xf>
    <xf numFmtId="43" fontId="25" fillId="0" borderId="174" xfId="5" applyFont="1" applyBorder="1" applyAlignment="1" applyProtection="1">
      <alignment horizontal="right" vertical="center"/>
      <protection hidden="1"/>
    </xf>
    <xf numFmtId="0" fontId="25" fillId="0" borderId="175" xfId="0" applyFont="1" applyBorder="1"/>
    <xf numFmtId="0" fontId="25" fillId="0" borderId="176" xfId="0" applyFont="1" applyBorder="1" applyAlignment="1">
      <alignment horizontal="left" vertical="top"/>
    </xf>
    <xf numFmtId="0" fontId="25" fillId="0" borderId="95" xfId="0" applyFont="1" applyBorder="1" applyAlignment="1">
      <alignment horizontal="center"/>
    </xf>
    <xf numFmtId="0" fontId="25" fillId="0" borderId="95" xfId="0" applyFont="1" applyBorder="1"/>
    <xf numFmtId="43" fontId="25" fillId="0" borderId="95" xfId="5" applyFont="1" applyBorder="1" applyAlignment="1" applyProtection="1">
      <alignment horizontal="right"/>
      <protection hidden="1"/>
    </xf>
    <xf numFmtId="43" fontId="25" fillId="0" borderId="177" xfId="5" applyFont="1" applyBorder="1" applyAlignment="1" applyProtection="1">
      <alignment horizontal="right" vertical="center"/>
      <protection hidden="1"/>
    </xf>
    <xf numFmtId="0" fontId="25" fillId="0" borderId="178" xfId="0" applyFont="1" applyBorder="1"/>
    <xf numFmtId="43" fontId="25" fillId="0" borderId="179" xfId="5" applyFont="1" applyBorder="1" applyAlignment="1" applyProtection="1">
      <alignment horizontal="right" vertical="center"/>
      <protection hidden="1"/>
    </xf>
    <xf numFmtId="0" fontId="25" fillId="0" borderId="180" xfId="0" applyFont="1" applyBorder="1" applyAlignment="1">
      <alignment horizontal="left" vertical="top"/>
    </xf>
    <xf numFmtId="0" fontId="25" fillId="0" borderId="181" xfId="0" applyFont="1" applyBorder="1" applyAlignment="1">
      <alignment horizontal="center"/>
    </xf>
    <xf numFmtId="0" fontId="25" fillId="0" borderId="181" xfId="0" applyFont="1" applyBorder="1"/>
    <xf numFmtId="43" fontId="25" fillId="0" borderId="181" xfId="5" applyFont="1" applyBorder="1" applyAlignment="1" applyProtection="1">
      <alignment horizontal="right"/>
      <protection hidden="1"/>
    </xf>
    <xf numFmtId="43" fontId="25" fillId="0" borderId="182" xfId="5" applyFont="1" applyBorder="1" applyAlignment="1" applyProtection="1">
      <alignment horizontal="right" vertical="center"/>
      <protection hidden="1"/>
    </xf>
    <xf numFmtId="0" fontId="25" fillId="0" borderId="180" xfId="0" quotePrefix="1" applyFont="1" applyBorder="1" applyAlignment="1">
      <alignment horizontal="left" vertical="top"/>
    </xf>
    <xf numFmtId="43" fontId="25" fillId="0" borderId="183" xfId="5" applyFont="1" applyBorder="1" applyAlignment="1" applyProtection="1">
      <alignment horizontal="right" vertical="center"/>
      <protection hidden="1"/>
    </xf>
    <xf numFmtId="0" fontId="25" fillId="19" borderId="184" xfId="0" applyFont="1" applyFill="1" applyBorder="1" applyAlignment="1">
      <alignment horizontal="center"/>
    </xf>
    <xf numFmtId="0" fontId="25" fillId="19" borderId="185" xfId="0" applyFont="1" applyFill="1" applyBorder="1"/>
    <xf numFmtId="0" fontId="30" fillId="19" borderId="185" xfId="0" applyFont="1" applyFill="1" applyBorder="1" applyAlignment="1">
      <alignment horizontal="right"/>
    </xf>
    <xf numFmtId="43" fontId="25" fillId="19" borderId="185" xfId="0" applyNumberFormat="1" applyFont="1" applyFill="1" applyBorder="1" applyAlignment="1" applyProtection="1">
      <alignment horizontal="right"/>
      <protection hidden="1"/>
    </xf>
    <xf numFmtId="43" fontId="30" fillId="19" borderId="186" xfId="5" applyFont="1" applyFill="1" applyBorder="1" applyAlignment="1" applyProtection="1">
      <alignment horizontal="right"/>
      <protection hidden="1"/>
    </xf>
    <xf numFmtId="43" fontId="30" fillId="19" borderId="187" xfId="5" applyFont="1" applyFill="1" applyBorder="1" applyAlignment="1" applyProtection="1">
      <alignment horizontal="right"/>
      <protection hidden="1"/>
    </xf>
    <xf numFmtId="0" fontId="25" fillId="0" borderId="188" xfId="0" applyFont="1" applyBorder="1" applyAlignment="1">
      <alignment horizontal="left" vertical="top"/>
    </xf>
    <xf numFmtId="0" fontId="25" fillId="0" borderId="189" xfId="0" applyFont="1" applyBorder="1" applyAlignment="1">
      <alignment horizontal="center"/>
    </xf>
    <xf numFmtId="0" fontId="25" fillId="0" borderId="189" xfId="0" applyFont="1" applyBorder="1"/>
    <xf numFmtId="9" fontId="25" fillId="0" borderId="26" xfId="0" applyNumberFormat="1" applyFont="1" applyBorder="1"/>
    <xf numFmtId="43" fontId="25" fillId="0" borderId="189" xfId="5" applyFont="1" applyBorder="1" applyAlignment="1" applyProtection="1">
      <alignment horizontal="right"/>
      <protection hidden="1"/>
    </xf>
    <xf numFmtId="43" fontId="25" fillId="0" borderId="190" xfId="5" applyFont="1" applyBorder="1" applyAlignment="1" applyProtection="1">
      <alignment horizontal="right" vertical="center"/>
      <protection hidden="1"/>
    </xf>
    <xf numFmtId="0" fontId="25" fillId="19" borderId="191" xfId="0" applyFont="1" applyFill="1" applyBorder="1" applyAlignment="1">
      <alignment horizontal="left" vertical="top"/>
    </xf>
    <xf numFmtId="0" fontId="25" fillId="19" borderId="185" xfId="0" applyFont="1" applyFill="1" applyBorder="1" applyAlignment="1">
      <alignment horizontal="center"/>
    </xf>
    <xf numFmtId="43" fontId="25" fillId="19" borderId="185" xfId="5" applyFont="1" applyFill="1" applyBorder="1" applyAlignment="1" applyProtection="1">
      <alignment horizontal="right"/>
      <protection hidden="1"/>
    </xf>
    <xf numFmtId="0" fontId="0" fillId="0" borderId="192" xfId="0" applyBorder="1"/>
    <xf numFmtId="0" fontId="25" fillId="19" borderId="184" xfId="0" applyFont="1" applyFill="1" applyBorder="1" applyAlignment="1" applyProtection="1">
      <alignment horizontal="center"/>
      <protection hidden="1"/>
    </xf>
    <xf numFmtId="0" fontId="25" fillId="19" borderId="185" xfId="0" applyFont="1" applyFill="1" applyBorder="1" applyProtection="1">
      <protection hidden="1"/>
    </xf>
    <xf numFmtId="0" fontId="30" fillId="19" borderId="185" xfId="0" applyFont="1" applyFill="1" applyBorder="1" applyAlignment="1" applyProtection="1">
      <alignment horizontal="right"/>
      <protection hidden="1"/>
    </xf>
    <xf numFmtId="0" fontId="25" fillId="0" borderId="188" xfId="0" applyFont="1" applyBorder="1" applyAlignment="1" applyProtection="1">
      <alignment horizontal="left" vertical="top"/>
      <protection hidden="1"/>
    </xf>
    <xf numFmtId="0" fontId="25" fillId="0" borderId="189" xfId="0" applyFont="1" applyBorder="1" applyAlignment="1" applyProtection="1">
      <alignment horizontal="center"/>
      <protection hidden="1"/>
    </xf>
    <xf numFmtId="0" fontId="25" fillId="0" borderId="189" xfId="0" applyFont="1" applyBorder="1" applyProtection="1">
      <protection hidden="1"/>
    </xf>
    <xf numFmtId="0" fontId="25" fillId="19" borderId="191" xfId="0" applyFont="1" applyFill="1" applyBorder="1" applyAlignment="1" applyProtection="1">
      <alignment horizontal="left" vertical="top"/>
      <protection hidden="1"/>
    </xf>
    <xf numFmtId="0" fontId="25" fillId="19" borderId="185" xfId="0" applyFont="1" applyFill="1" applyBorder="1" applyAlignment="1" applyProtection="1">
      <alignment horizontal="center"/>
      <protection hidden="1"/>
    </xf>
    <xf numFmtId="0" fontId="25" fillId="19" borderId="119" xfId="0" applyFont="1" applyFill="1" applyBorder="1" applyAlignment="1">
      <alignment horizontal="center" vertical="center"/>
    </xf>
    <xf numFmtId="0" fontId="0" fillId="0" borderId="178" xfId="0" applyBorder="1"/>
    <xf numFmtId="0" fontId="30" fillId="0" borderId="193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44" fillId="0" borderId="40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0" fontId="30" fillId="0" borderId="194" xfId="0" applyFont="1" applyBorder="1" applyAlignment="1">
      <alignment horizontal="center"/>
    </xf>
    <xf numFmtId="0" fontId="44" fillId="0" borderId="48" xfId="0" applyFont="1" applyBorder="1" applyAlignment="1">
      <alignment vertical="center" wrapText="1"/>
    </xf>
    <xf numFmtId="0" fontId="45" fillId="0" borderId="46" xfId="0" applyFont="1" applyBorder="1" applyAlignment="1">
      <alignment vertical="center" wrapText="1"/>
    </xf>
    <xf numFmtId="43" fontId="8" fillId="0" borderId="12" xfId="1" applyFont="1" applyBorder="1" applyAlignment="1">
      <alignment horizontal="right" vertical="top"/>
    </xf>
    <xf numFmtId="15" fontId="17" fillId="0" borderId="56" xfId="1" applyNumberFormat="1" applyFont="1" applyBorder="1" applyAlignment="1">
      <alignment horizontal="center" vertical="top"/>
    </xf>
    <xf numFmtId="0" fontId="30" fillId="0" borderId="195" xfId="0" applyFont="1" applyBorder="1" applyAlignment="1">
      <alignment horizontal="center"/>
    </xf>
    <xf numFmtId="0" fontId="46" fillId="0" borderId="0" xfId="0" applyFont="1" applyProtection="1">
      <protection hidden="1"/>
    </xf>
    <xf numFmtId="43" fontId="1" fillId="0" borderId="0" xfId="1"/>
    <xf numFmtId="171" fontId="1" fillId="0" borderId="0" xfId="1" applyNumberFormat="1" applyAlignment="1">
      <alignment horizontal="right"/>
    </xf>
    <xf numFmtId="43" fontId="25" fillId="0" borderId="0" xfId="1" applyFont="1"/>
    <xf numFmtId="165" fontId="25" fillId="37" borderId="26" xfId="1" applyNumberFormat="1" applyFont="1" applyFill="1" applyBorder="1" applyAlignment="1">
      <alignment horizontal="center" vertical="center"/>
    </xf>
    <xf numFmtId="165" fontId="31" fillId="37" borderId="26" xfId="1" applyNumberFormat="1" applyFont="1" applyFill="1" applyBorder="1" applyAlignment="1">
      <alignment horizontal="center" vertical="center" wrapText="1"/>
    </xf>
    <xf numFmtId="165" fontId="31" fillId="37" borderId="27" xfId="1" applyNumberFormat="1" applyFont="1" applyFill="1" applyBorder="1" applyAlignment="1">
      <alignment horizontal="center" vertical="center" wrapText="1"/>
    </xf>
    <xf numFmtId="165" fontId="47" fillId="37" borderId="196" xfId="1" applyNumberFormat="1" applyFont="1" applyFill="1" applyBorder="1" applyAlignment="1" applyProtection="1">
      <alignment vertical="top"/>
      <protection hidden="1"/>
    </xf>
    <xf numFmtId="165" fontId="48" fillId="37" borderId="26" xfId="1" applyNumberFormat="1" applyFont="1" applyFill="1" applyBorder="1" applyAlignment="1">
      <alignment horizontal="center" vertical="center" wrapText="1"/>
    </xf>
    <xf numFmtId="43" fontId="31" fillId="37" borderId="26" xfId="1" applyFont="1" applyFill="1" applyBorder="1" applyAlignment="1">
      <alignment horizontal="center" vertical="center" wrapText="1"/>
    </xf>
    <xf numFmtId="171" fontId="31" fillId="37" borderId="26" xfId="1" applyNumberFormat="1" applyFont="1" applyFill="1" applyBorder="1" applyAlignment="1">
      <alignment horizontal="center" vertical="center" wrapText="1"/>
    </xf>
    <xf numFmtId="165" fontId="25" fillId="0" borderId="22" xfId="1" applyNumberFormat="1" applyFont="1" applyBorder="1" applyAlignment="1">
      <alignment horizontal="center"/>
    </xf>
    <xf numFmtId="0" fontId="49" fillId="0" borderId="0" xfId="0" applyFont="1"/>
    <xf numFmtId="0" fontId="8" fillId="0" borderId="0" xfId="0" applyFont="1"/>
    <xf numFmtId="4" fontId="33" fillId="0" borderId="0" xfId="0" applyNumberFormat="1" applyFont="1"/>
    <xf numFmtId="165" fontId="25" fillId="38" borderId="26" xfId="1" applyNumberFormat="1" applyFont="1" applyFill="1" applyBorder="1" applyAlignment="1">
      <alignment horizontal="center"/>
    </xf>
    <xf numFmtId="165" fontId="22" fillId="38" borderId="26" xfId="1" applyNumberFormat="1" applyFont="1" applyFill="1" applyBorder="1" applyAlignment="1">
      <alignment horizontal="center" vertical="center" wrapText="1"/>
    </xf>
    <xf numFmtId="165" fontId="22" fillId="38" borderId="27" xfId="1" applyNumberFormat="1" applyFont="1" applyFill="1" applyBorder="1" applyAlignment="1">
      <alignment horizontal="center" vertical="center" wrapText="1"/>
    </xf>
    <xf numFmtId="165" fontId="50" fillId="38" borderId="196" xfId="1" applyNumberFormat="1" applyFont="1" applyFill="1" applyBorder="1" applyAlignment="1">
      <alignment horizontal="center" vertical="center" wrapText="1"/>
    </xf>
    <xf numFmtId="165" fontId="50" fillId="38" borderId="26" xfId="1" applyNumberFormat="1" applyFont="1" applyFill="1" applyBorder="1" applyAlignment="1">
      <alignment horizontal="center" vertical="center" wrapText="1"/>
    </xf>
    <xf numFmtId="4" fontId="22" fillId="38" borderId="26" xfId="1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46" fillId="0" borderId="189" xfId="0" applyFont="1" applyBorder="1"/>
    <xf numFmtId="0" fontId="0" fillId="0" borderId="196" xfId="0" applyBorder="1"/>
    <xf numFmtId="4" fontId="0" fillId="0" borderId="26" xfId="0" applyNumberFormat="1" applyBorder="1"/>
    <xf numFmtId="4" fontId="0" fillId="0" borderId="26" xfId="1" applyNumberFormat="1" applyFont="1" applyBorder="1"/>
    <xf numFmtId="0" fontId="0" fillId="38" borderId="27" xfId="0" applyFill="1" applyBorder="1"/>
    <xf numFmtId="0" fontId="0" fillId="38" borderId="189" xfId="0" applyFill="1" applyBorder="1"/>
    <xf numFmtId="0" fontId="33" fillId="38" borderId="189" xfId="0" applyFont="1" applyFill="1" applyBorder="1" applyAlignment="1">
      <alignment horizontal="center"/>
    </xf>
    <xf numFmtId="165" fontId="33" fillId="38" borderId="189" xfId="1" applyNumberFormat="1" applyFont="1" applyFill="1" applyBorder="1"/>
    <xf numFmtId="43" fontId="33" fillId="38" borderId="189" xfId="1" applyFont="1" applyFill="1" applyBorder="1"/>
    <xf numFmtId="4" fontId="33" fillId="38" borderId="196" xfId="1" applyNumberFormat="1" applyFont="1" applyFill="1" applyBorder="1" applyAlignment="1">
      <alignment horizontal="right"/>
    </xf>
    <xf numFmtId="43" fontId="33" fillId="38" borderId="27" xfId="1" applyFont="1" applyFill="1" applyBorder="1"/>
    <xf numFmtId="49" fontId="41" fillId="2" borderId="0" xfId="0" applyNumberFormat="1" applyFont="1" applyFill="1" applyAlignment="1">
      <alignment horizontal="center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6" fillId="4" borderId="35" xfId="0" applyFont="1" applyFill="1" applyBorder="1" applyAlignment="1" applyProtection="1">
      <alignment horizontal="left"/>
      <protection hidden="1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9" borderId="42" xfId="0" applyFont="1" applyFill="1" applyBorder="1" applyAlignment="1" applyProtection="1">
      <alignment horizontal="center" vertical="center"/>
      <protection locked="0"/>
    </xf>
    <xf numFmtId="0" fontId="28" fillId="9" borderId="43" xfId="0" applyFont="1" applyFill="1" applyBorder="1" applyAlignment="1" applyProtection="1">
      <alignment horizontal="center" vertical="center"/>
      <protection locked="0"/>
    </xf>
    <xf numFmtId="0" fontId="28" fillId="9" borderId="44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hidden="1"/>
    </xf>
    <xf numFmtId="0" fontId="33" fillId="23" borderId="12" xfId="0" applyFont="1" applyFill="1" applyBorder="1" applyAlignment="1" applyProtection="1">
      <alignment vertical="top" wrapText="1"/>
      <protection hidden="1"/>
    </xf>
    <xf numFmtId="0" fontId="33" fillId="23" borderId="13" xfId="0" applyFont="1" applyFill="1" applyBorder="1" applyAlignment="1" applyProtection="1">
      <alignment vertical="top" wrapText="1"/>
      <protection hidden="1"/>
    </xf>
    <xf numFmtId="0" fontId="33" fillId="22" borderId="12" xfId="0" applyFont="1" applyFill="1" applyBorder="1" applyAlignment="1" applyProtection="1">
      <alignment vertical="top" wrapText="1"/>
      <protection hidden="1"/>
    </xf>
    <xf numFmtId="0" fontId="33" fillId="22" borderId="13" xfId="0" applyFont="1" applyFill="1" applyBorder="1" applyAlignment="1" applyProtection="1">
      <alignment vertical="top" wrapText="1"/>
      <protection hidden="1"/>
    </xf>
    <xf numFmtId="0" fontId="33" fillId="27" borderId="12" xfId="0" applyFont="1" applyFill="1" applyBorder="1" applyAlignment="1" applyProtection="1">
      <alignment vertical="top" wrapText="1"/>
      <protection hidden="1"/>
    </xf>
    <xf numFmtId="0" fontId="33" fillId="27" borderId="13" xfId="0" applyFont="1" applyFill="1" applyBorder="1" applyAlignment="1" applyProtection="1">
      <alignment vertical="top" wrapText="1"/>
      <protection hidden="1"/>
    </xf>
    <xf numFmtId="0" fontId="7" fillId="3" borderId="1" xfId="0" applyFont="1" applyFill="1" applyBorder="1" applyAlignment="1" applyProtection="1">
      <alignment horizontal="center" wrapText="1"/>
      <protection hidden="1"/>
    </xf>
    <xf numFmtId="165" fontId="13" fillId="4" borderId="3" xfId="1" applyNumberFormat="1" applyFont="1" applyFill="1" applyBorder="1" applyAlignment="1" applyProtection="1">
      <alignment horizontal="center" vertical="center"/>
      <protection hidden="1"/>
    </xf>
    <xf numFmtId="165" fontId="13" fillId="4" borderId="4" xfId="1" applyNumberFormat="1" applyFont="1" applyFill="1" applyBorder="1" applyAlignment="1" applyProtection="1">
      <alignment horizontal="center" vertical="center"/>
      <protection hidden="1"/>
    </xf>
    <xf numFmtId="165" fontId="13" fillId="4" borderId="5" xfId="1" applyNumberFormat="1" applyFont="1" applyFill="1" applyBorder="1" applyAlignment="1" applyProtection="1">
      <alignment horizontal="center" vertical="center"/>
      <protection hidden="1"/>
    </xf>
    <xf numFmtId="165" fontId="13" fillId="4" borderId="32" xfId="1" applyNumberFormat="1" applyFont="1" applyFill="1" applyBorder="1" applyAlignment="1" applyProtection="1">
      <alignment horizontal="center" vertical="center"/>
      <protection hidden="1"/>
    </xf>
    <xf numFmtId="165" fontId="13" fillId="4" borderId="33" xfId="1" applyNumberFormat="1" applyFont="1" applyFill="1" applyBorder="1" applyAlignment="1" applyProtection="1">
      <alignment horizontal="center" vertical="center"/>
      <protection hidden="1"/>
    </xf>
    <xf numFmtId="165" fontId="13" fillId="4" borderId="34" xfId="1" applyNumberFormat="1" applyFont="1" applyFill="1" applyBorder="1" applyAlignment="1" applyProtection="1">
      <alignment horizontal="center" vertical="center"/>
      <protection hidden="1"/>
    </xf>
    <xf numFmtId="0" fontId="33" fillId="34" borderId="12" xfId="0" applyFont="1" applyFill="1" applyBorder="1" applyAlignment="1" applyProtection="1">
      <alignment horizontal="center"/>
      <protection hidden="1"/>
    </xf>
    <xf numFmtId="0" fontId="33" fillId="34" borderId="13" xfId="0" applyFont="1" applyFill="1" applyBorder="1" applyAlignment="1" applyProtection="1">
      <alignment horizontal="center"/>
      <protection hidden="1"/>
    </xf>
    <xf numFmtId="167" fontId="33" fillId="34" borderId="14" xfId="0" applyNumberFormat="1" applyFont="1" applyFill="1" applyBorder="1" applyAlignment="1" applyProtection="1">
      <alignment horizontal="center"/>
      <protection hidden="1"/>
    </xf>
    <xf numFmtId="0" fontId="25" fillId="0" borderId="54" xfId="0" applyFont="1" applyBorder="1" applyAlignment="1" applyProtection="1">
      <alignment horizontal="center" vertical="center" wrapText="1"/>
      <protection hidden="1"/>
    </xf>
    <xf numFmtId="0" fontId="25" fillId="0" borderId="35" xfId="0" applyFont="1" applyBorder="1" applyAlignment="1" applyProtection="1">
      <alignment horizontal="center" vertical="center" wrapText="1"/>
      <protection hidden="1"/>
    </xf>
    <xf numFmtId="167" fontId="25" fillId="0" borderId="55" xfId="0" applyNumberFormat="1" applyFont="1" applyBorder="1" applyAlignment="1" applyProtection="1">
      <alignment horizontal="center" vertical="center" wrapText="1"/>
      <protection hidden="1"/>
    </xf>
    <xf numFmtId="0" fontId="25" fillId="0" borderId="48" xfId="0" applyFont="1" applyBorder="1" applyAlignment="1" applyProtection="1">
      <alignment horizontal="center" vertical="center" wrapText="1"/>
      <protection hidden="1"/>
    </xf>
    <xf numFmtId="0" fontId="25" fillId="0" borderId="46" xfId="0" applyFont="1" applyBorder="1" applyAlignment="1" applyProtection="1">
      <alignment horizontal="center" vertical="center" wrapText="1"/>
      <protection hidden="1"/>
    </xf>
    <xf numFmtId="167" fontId="25" fillId="0" borderId="47" xfId="0" applyNumberFormat="1" applyFont="1" applyBorder="1" applyAlignment="1" applyProtection="1">
      <alignment horizontal="center" vertical="center" wrapText="1"/>
      <protection hidden="1"/>
    </xf>
    <xf numFmtId="0" fontId="33" fillId="0" borderId="54" xfId="0" applyFont="1" applyBorder="1" applyAlignment="1" applyProtection="1">
      <alignment horizontal="right" vertical="center" wrapText="1"/>
      <protection hidden="1"/>
    </xf>
    <xf numFmtId="0" fontId="33" fillId="0" borderId="35" xfId="0" applyFont="1" applyBorder="1" applyAlignment="1" applyProtection="1">
      <alignment horizontal="right" vertical="center" wrapText="1"/>
      <protection hidden="1"/>
    </xf>
    <xf numFmtId="0" fontId="33" fillId="0" borderId="55" xfId="0" applyFont="1" applyBorder="1" applyAlignment="1" applyProtection="1">
      <alignment horizontal="right" vertical="center" wrapText="1"/>
      <protection hidden="1"/>
    </xf>
    <xf numFmtId="0" fontId="33" fillId="0" borderId="48" xfId="0" applyFont="1" applyBorder="1" applyAlignment="1" applyProtection="1">
      <alignment horizontal="right" vertical="center" wrapText="1"/>
      <protection hidden="1"/>
    </xf>
    <xf numFmtId="0" fontId="33" fillId="0" borderId="46" xfId="0" applyFont="1" applyBorder="1" applyAlignment="1" applyProtection="1">
      <alignment horizontal="right" vertical="center" wrapText="1"/>
      <protection hidden="1"/>
    </xf>
    <xf numFmtId="0" fontId="33" fillId="0" borderId="47" xfId="0" applyFont="1" applyBorder="1" applyAlignment="1" applyProtection="1">
      <alignment horizontal="right" vertical="center" wrapText="1"/>
      <protection hidden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107" xfId="0" applyNumberFormat="1" applyFont="1" applyBorder="1" applyAlignment="1">
      <alignment horizontal="center" vertical="center"/>
    </xf>
    <xf numFmtId="0" fontId="8" fillId="0" borderId="53" xfId="0" applyFont="1" applyBorder="1" applyAlignment="1" applyProtection="1">
      <alignment horizontal="center" vertical="top" wrapText="1"/>
      <protection locked="0"/>
    </xf>
    <xf numFmtId="0" fontId="8" fillId="0" borderId="57" xfId="0" applyFont="1" applyBorder="1" applyAlignment="1" applyProtection="1">
      <alignment horizontal="center" vertical="top" wrapText="1"/>
      <protection locked="0"/>
    </xf>
    <xf numFmtId="0" fontId="52" fillId="0" borderId="54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7" fillId="35" borderId="0" xfId="0" applyFont="1" applyFill="1" applyAlignment="1">
      <alignment horizontal="center" vertical="center" wrapText="1"/>
    </xf>
    <xf numFmtId="0" fontId="7" fillId="35" borderId="0" xfId="0" applyFont="1" applyFill="1" applyAlignment="1">
      <alignment horizontal="center" vertical="center"/>
    </xf>
    <xf numFmtId="0" fontId="7" fillId="35" borderId="4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07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right" vertical="center"/>
    </xf>
    <xf numFmtId="0" fontId="8" fillId="4" borderId="48" xfId="0" applyFont="1" applyFill="1" applyBorder="1" applyAlignment="1">
      <alignment horizontal="right" vertical="center"/>
    </xf>
    <xf numFmtId="43" fontId="30" fillId="4" borderId="55" xfId="1" applyFont="1" applyFill="1" applyBorder="1" applyAlignment="1">
      <alignment horizontal="center" vertical="center"/>
    </xf>
    <xf numFmtId="43" fontId="30" fillId="4" borderId="47" xfId="1" applyFont="1" applyFill="1" applyBorder="1" applyAlignment="1">
      <alignment horizontal="center" vertical="center"/>
    </xf>
    <xf numFmtId="0" fontId="30" fillId="19" borderId="37" xfId="0" applyFont="1" applyFill="1" applyBorder="1" applyAlignment="1" applyProtection="1">
      <alignment horizontal="left" vertical="top" wrapText="1"/>
      <protection hidden="1"/>
    </xf>
    <xf numFmtId="0" fontId="30" fillId="19" borderId="38" xfId="0" applyFont="1" applyFill="1" applyBorder="1" applyAlignment="1" applyProtection="1">
      <alignment horizontal="left" vertical="top" wrapText="1"/>
      <protection hidden="1"/>
    </xf>
    <xf numFmtId="0" fontId="30" fillId="19" borderId="118" xfId="0" applyFont="1" applyFill="1" applyBorder="1" applyAlignment="1" applyProtection="1">
      <alignment horizontal="left" vertical="top" wrapText="1"/>
      <protection hidden="1"/>
    </xf>
    <xf numFmtId="0" fontId="30" fillId="19" borderId="22" xfId="0" applyFont="1" applyFill="1" applyBorder="1" applyAlignment="1" applyProtection="1">
      <alignment horizontal="left" vertical="top" wrapText="1"/>
      <protection hidden="1"/>
    </xf>
    <xf numFmtId="0" fontId="0" fillId="0" borderId="113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99" xfId="0" applyBorder="1" applyAlignment="1">
      <alignment horizontal="left" vertical="top" wrapText="1"/>
    </xf>
    <xf numFmtId="0" fontId="0" fillId="0" borderId="11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168" fontId="17" fillId="0" borderId="32" xfId="0" applyNumberFormat="1" applyFont="1" applyBorder="1" applyAlignment="1">
      <alignment horizontal="center" vertical="center"/>
    </xf>
    <xf numFmtId="168" fontId="17" fillId="0" borderId="115" xfId="0" applyNumberFormat="1" applyFont="1" applyBorder="1" applyAlignment="1">
      <alignment horizontal="center" vertical="center"/>
    </xf>
    <xf numFmtId="0" fontId="30" fillId="19" borderId="37" xfId="0" applyFont="1" applyFill="1" applyBorder="1" applyAlignment="1">
      <alignment horizontal="left" vertical="top" wrapText="1"/>
    </xf>
    <xf numFmtId="0" fontId="30" fillId="19" borderId="38" xfId="0" applyFont="1" applyFill="1" applyBorder="1" applyAlignment="1">
      <alignment horizontal="left" vertical="top" wrapText="1"/>
    </xf>
    <xf numFmtId="0" fontId="30" fillId="19" borderId="118" xfId="0" applyFont="1" applyFill="1" applyBorder="1" applyAlignment="1">
      <alignment horizontal="left" vertical="top" wrapText="1"/>
    </xf>
    <xf numFmtId="0" fontId="30" fillId="19" borderId="22" xfId="0" applyFont="1" applyFill="1" applyBorder="1" applyAlignment="1">
      <alignment horizontal="left" vertical="top" wrapText="1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51" fillId="0" borderId="113" xfId="0" applyFont="1" applyBorder="1" applyAlignment="1">
      <alignment horizontal="center" vertical="top" wrapText="1"/>
    </xf>
    <xf numFmtId="0" fontId="51" fillId="0" borderId="35" xfId="0" applyFont="1" applyBorder="1" applyAlignment="1">
      <alignment horizontal="center" vertical="top" wrapText="1"/>
    </xf>
    <xf numFmtId="0" fontId="51" fillId="0" borderId="55" xfId="0" applyFont="1" applyBorder="1" applyAlignment="1">
      <alignment horizontal="center" vertical="top" wrapText="1"/>
    </xf>
    <xf numFmtId="0" fontId="51" fillId="0" borderId="114" xfId="0" applyFont="1" applyBorder="1" applyAlignment="1">
      <alignment horizontal="center" vertical="top" wrapText="1"/>
    </xf>
    <xf numFmtId="0" fontId="51" fillId="0" borderId="33" xfId="0" applyFont="1" applyBorder="1" applyAlignment="1">
      <alignment horizontal="center" vertical="top" wrapText="1"/>
    </xf>
    <xf numFmtId="0" fontId="51" fillId="0" borderId="34" xfId="0" applyFont="1" applyBorder="1" applyAlignment="1">
      <alignment horizontal="center" vertical="top" wrapText="1"/>
    </xf>
    <xf numFmtId="43" fontId="25" fillId="0" borderId="58" xfId="1" applyFont="1" applyBorder="1" applyAlignment="1">
      <alignment horizontal="center" vertical="top"/>
    </xf>
    <xf numFmtId="43" fontId="25" fillId="0" borderId="59" xfId="1" applyFont="1" applyBorder="1" applyAlignment="1">
      <alignment horizontal="center" vertical="top"/>
    </xf>
  </cellXfs>
  <cellStyles count="6">
    <cellStyle name="Hipervínculo" xfId="3" builtinId="8"/>
    <cellStyle name="Millares" xfId="1" builtinId="3"/>
    <cellStyle name="Millares 2 2" xfId="5" xr:uid="{D522A47B-E2A0-4B94-AA5B-E999885AD38C}"/>
    <cellStyle name="Normal" xfId="0" builtinId="0"/>
    <cellStyle name="Normal 5" xfId="4" xr:uid="{DD08847D-F672-4C1F-8740-FCC70F83086F}"/>
    <cellStyle name="Porcentaje" xfId="2" builtinId="5"/>
  </cellStyles>
  <dxfs count="89">
    <dxf>
      <font>
        <condense val="0"/>
        <extend val="0"/>
        <color indexed="9"/>
      </font>
      <border>
        <bottom/>
      </border>
    </dxf>
    <dxf>
      <font>
        <condense val="0"/>
        <extend val="0"/>
        <color indexed="9"/>
      </font>
      <border>
        <bottom/>
      </border>
    </dxf>
    <dxf>
      <font>
        <color rgb="FFD6D61C"/>
      </font>
      <fill>
        <patternFill>
          <bgColor rgb="FFD6D61C"/>
        </patternFill>
      </fill>
    </dxf>
    <dxf>
      <font>
        <color rgb="FFD6D61C"/>
      </font>
      <fill>
        <patternFill>
          <bgColor rgb="FFD6D61C"/>
        </patternFill>
      </fill>
    </dxf>
    <dxf>
      <font>
        <color rgb="FFD6D61C"/>
      </font>
      <fill>
        <patternFill>
          <bgColor rgb="FFD6D61C"/>
        </patternFill>
      </fill>
    </dxf>
    <dxf>
      <font>
        <color rgb="FFD6D61C"/>
      </font>
      <fill>
        <patternFill>
          <bgColor rgb="FFD6D61C"/>
        </patternFill>
      </fill>
    </dxf>
    <dxf>
      <font>
        <color rgb="FFD6D61C"/>
      </font>
      <fill>
        <patternFill>
          <bgColor rgb="FFD6D61C"/>
        </patternFill>
      </fill>
    </dxf>
    <dxf>
      <font>
        <condense val="0"/>
        <extend val="0"/>
        <color indexed="9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ndense val="0"/>
        <extend val="0"/>
        <color indexed="9"/>
      </font>
      <border>
        <bottom/>
      </border>
    </dxf>
    <dxf>
      <font>
        <b val="0"/>
        <i val="0"/>
        <condense val="0"/>
        <extend val="0"/>
        <color indexed="9"/>
      </font>
      <border>
        <bottom/>
      </border>
    </dxf>
    <dxf>
      <font>
        <condense val="0"/>
        <extend val="0"/>
        <color indexed="9"/>
      </font>
    </dxf>
    <dxf>
      <fill>
        <patternFill patternType="solid">
          <bgColor theme="0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A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GUT%202024.1\PROGRAMA\BASE%20DE%20DATOS%20PARA%20PRESUPUESTO.xlsm" TargetMode="External"/><Relationship Id="rId1" Type="http://schemas.openxmlformats.org/officeDocument/2006/relationships/externalLinkPath" Target="file:///D:\SAGUT%202024.1\PROGRAMA\BASE%20DE%20DATOS%20PARA%20PRESUPUES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LISTADO  DE PRECIOS "/>
      <sheetName val="DatosBD"/>
      <sheetName val="ANALISIS parte 1"/>
      <sheetName val="ANALISIS parte 2"/>
      <sheetName val="ANALISIS PERS"/>
      <sheetName val="INSUMOS"/>
      <sheetName val="LISTRESULT"/>
      <sheetName val="FORMATOS"/>
      <sheetName val="AgrDatBloque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CD</v>
          </cell>
        </row>
        <row r="3">
          <cell r="A3">
            <v>3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8E7A-C93E-4623-BD24-2B2C9CE4E662}">
  <dimension ref="A1:GA173"/>
  <sheetViews>
    <sheetView showGridLines="0" tabSelected="1" topLeftCell="B7" workbookViewId="0">
      <selection activeCell="C1" sqref="C1"/>
    </sheetView>
  </sheetViews>
  <sheetFormatPr baseColWidth="10" defaultColWidth="11.26953125" defaultRowHeight="14.5" x14ac:dyDescent="0.35"/>
  <cols>
    <col min="1" max="1" width="0" hidden="1" customWidth="1"/>
    <col min="2" max="2" width="9" customWidth="1"/>
    <col min="3" max="3" width="41.7265625" customWidth="1"/>
    <col min="4" max="4" width="6.1796875" customWidth="1"/>
    <col min="5" max="5" width="12.7265625" customWidth="1"/>
    <col min="6" max="6" width="14.7265625" customWidth="1"/>
    <col min="7" max="7" width="18.7265625" customWidth="1"/>
    <col min="8" max="45" width="0" hidden="1" customWidth="1"/>
    <col min="46" max="46" width="2.7265625" customWidth="1"/>
    <col min="47" max="47" width="0.7265625" customWidth="1"/>
    <col min="50" max="50" width="14.26953125" customWidth="1"/>
    <col min="52" max="52" width="13.26953125" customWidth="1"/>
    <col min="110" max="112" width="0" hidden="1" customWidth="1"/>
  </cols>
  <sheetData>
    <row r="1" spans="1:183" s="27" customFormat="1" ht="12.25" hidden="1" customHeight="1" thickTop="1" x14ac:dyDescent="0.35">
      <c r="A1" s="1" t="s">
        <v>0</v>
      </c>
      <c r="B1" s="2">
        <v>2024.1</v>
      </c>
      <c r="C1" s="3"/>
      <c r="D1" s="4"/>
      <c r="E1" s="5" t="s">
        <v>1</v>
      </c>
      <c r="F1" s="848" t="str">
        <f>"Duración  Obra    " &amp; G164 &amp; " Días"</f>
        <v>Duración  Obra    0 Días</v>
      </c>
      <c r="G1" s="6">
        <f>G157</f>
        <v>0</v>
      </c>
      <c r="H1" s="7" t="s">
        <v>2</v>
      </c>
      <c r="I1" s="7" t="s">
        <v>3</v>
      </c>
      <c r="J1" s="8" t="s">
        <v>4</v>
      </c>
      <c r="K1" s="8" t="s">
        <v>5</v>
      </c>
      <c r="L1" s="7" t="s">
        <v>6</v>
      </c>
      <c r="M1" s="7" t="s">
        <v>7</v>
      </c>
      <c r="N1" s="9" t="s">
        <v>8</v>
      </c>
      <c r="O1" s="10" t="str">
        <f>B2</f>
        <v>CD</v>
      </c>
      <c r="P1" s="849" t="s">
        <v>9</v>
      </c>
      <c r="Q1" s="850"/>
      <c r="R1" s="850"/>
      <c r="S1" s="850"/>
      <c r="T1" s="85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3" t="s">
        <v>10</v>
      </c>
      <c r="AG1" s="14" t="s">
        <v>11</v>
      </c>
      <c r="AH1" s="15" t="s">
        <v>12</v>
      </c>
      <c r="AI1" s="15" t="s">
        <v>13</v>
      </c>
      <c r="AJ1" s="15" t="s">
        <v>14</v>
      </c>
      <c r="AK1" s="16" t="s">
        <v>15</v>
      </c>
      <c r="AL1" s="17"/>
      <c r="AM1" s="18" t="s">
        <v>16</v>
      </c>
      <c r="AN1" s="18"/>
      <c r="AO1" s="19"/>
      <c r="AP1" s="20"/>
      <c r="AQ1" s="20"/>
      <c r="AR1" s="21" t="s">
        <v>17</v>
      </c>
      <c r="AS1" s="22">
        <f>AS157</f>
        <v>0</v>
      </c>
      <c r="AT1" s="23"/>
      <c r="AU1" s="24"/>
      <c r="AV1" s="25"/>
      <c r="AW1" s="25"/>
      <c r="AX1" s="25"/>
      <c r="AY1" s="26" t="s">
        <v>18</v>
      </c>
      <c r="AZ1" s="830" t="s">
        <v>19</v>
      </c>
      <c r="BZ1" s="28"/>
      <c r="CA1" s="29"/>
      <c r="CB1" s="30"/>
      <c r="CC1" s="31"/>
      <c r="CD1" s="32"/>
      <c r="CE1" s="33">
        <f>IF($A$2="CD",CG1,IF($A$2="CT",CH1,"Correg CT"))</f>
        <v>0</v>
      </c>
      <c r="CF1" s="34">
        <f>ROUND(CD1 * CE1,$J$2)</f>
        <v>0</v>
      </c>
      <c r="CG1" s="35"/>
      <c r="CH1" s="33"/>
      <c r="CI1" s="33">
        <v>1</v>
      </c>
      <c r="CJ1" s="33"/>
      <c r="CK1" s="36">
        <f>ROUND(CH1 * CD1,$J$2)</f>
        <v>0</v>
      </c>
      <c r="CL1" s="37">
        <f>ROUND(CG1 * CD1,$J$2)</f>
        <v>0</v>
      </c>
      <c r="CM1" s="38">
        <f>CF1*$N$2</f>
        <v>0</v>
      </c>
      <c r="CN1" s="39"/>
      <c r="CO1" s="40"/>
      <c r="CP1" s="41"/>
      <c r="CQ1" s="41"/>
      <c r="CR1" s="42"/>
      <c r="CS1" s="43">
        <f>CO1+CP1+CQ1+CR1</f>
        <v>0</v>
      </c>
      <c r="CT1" s="44"/>
      <c r="CV1"/>
      <c r="CW1"/>
      <c r="CX1"/>
      <c r="CY1"/>
      <c r="CZ1"/>
      <c r="DA1"/>
      <c r="DB1"/>
      <c r="DC1"/>
      <c r="DD1"/>
      <c r="DE1" s="45"/>
      <c r="DF1" s="46" t="e">
        <f>"CAP. " &amp;#REF! &amp; ": " &amp;#REF!</f>
        <v>#REF!</v>
      </c>
      <c r="DG1" s="47" t="e">
        <f>ROW(#REF!)</f>
        <v>#REF!</v>
      </c>
      <c r="DH1" s="47"/>
      <c r="DI1" s="47"/>
      <c r="DJ1" s="48"/>
      <c r="DK1" s="49"/>
      <c r="DL1"/>
      <c r="DM1"/>
      <c r="DN1" s="50">
        <f>CD1</f>
        <v>0</v>
      </c>
      <c r="DO1" s="51"/>
      <c r="DP1" s="52">
        <f>DN1+DO1</f>
        <v>0</v>
      </c>
      <c r="DQ1" s="53">
        <f>CE1</f>
        <v>0</v>
      </c>
      <c r="DR1" s="54">
        <f>ROUND(DP1 * DQ1,$J$2)</f>
        <v>0</v>
      </c>
      <c r="DS1"/>
      <c r="DT1" s="55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</row>
    <row r="2" spans="1:183" s="27" customFormat="1" ht="12.25" hidden="1" customHeight="1" thickBot="1" x14ac:dyDescent="0.4">
      <c r="A2" s="1" t="s">
        <v>7</v>
      </c>
      <c r="B2" s="56" t="str">
        <f>IF($A$2="CD","CD",IF($A$2="CT","CT",""))</f>
        <v>CD</v>
      </c>
      <c r="C2" s="57"/>
      <c r="D2" s="58"/>
      <c r="E2" s="59"/>
      <c r="F2" s="848"/>
      <c r="G2" s="60" t="str">
        <f>IF(INSUMOS!J2=1,"CHEQ. INSUMOS","Insumos ok.")</f>
        <v>Insumos ok.</v>
      </c>
      <c r="H2" s="61">
        <v>2</v>
      </c>
      <c r="I2" s="61">
        <v>3</v>
      </c>
      <c r="J2" s="61">
        <v>0</v>
      </c>
      <c r="K2" s="61"/>
      <c r="L2" s="61"/>
      <c r="M2" s="61"/>
      <c r="N2" s="62">
        <v>1</v>
      </c>
      <c r="O2" s="63"/>
      <c r="P2" s="852"/>
      <c r="Q2" s="853"/>
      <c r="R2" s="853"/>
      <c r="S2" s="853"/>
      <c r="T2" s="854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/>
      <c r="AF2" s="13"/>
      <c r="AG2" s="14"/>
      <c r="AH2" s="15"/>
      <c r="AI2" s="15"/>
      <c r="AJ2" s="15"/>
      <c r="AK2" s="16"/>
      <c r="AL2" s="17"/>
      <c r="AM2" s="65"/>
      <c r="AN2" s="65"/>
      <c r="AO2" s="831" t="s">
        <v>20</v>
      </c>
      <c r="AP2" s="831"/>
      <c r="AQ2" s="831"/>
      <c r="AR2" s="831"/>
      <c r="AS2" s="831"/>
      <c r="AT2" s="65"/>
      <c r="AU2" s="66"/>
      <c r="AY2" s="67" t="s">
        <v>21</v>
      </c>
      <c r="AZ2" s="830"/>
      <c r="BZ2" s="68" t="s">
        <v>22</v>
      </c>
      <c r="CA2" s="68" t="s">
        <v>23</v>
      </c>
      <c r="CB2" s="68" t="s">
        <v>24</v>
      </c>
      <c r="CC2" s="68" t="s">
        <v>25</v>
      </c>
      <c r="CD2" s="68" t="s">
        <v>26</v>
      </c>
      <c r="CE2" s="68" t="s">
        <v>27</v>
      </c>
      <c r="CF2" s="68" t="s">
        <v>28</v>
      </c>
      <c r="CG2" s="68" t="s">
        <v>29</v>
      </c>
      <c r="CH2" s="68" t="s">
        <v>30</v>
      </c>
      <c r="CI2" s="68" t="s">
        <v>31</v>
      </c>
      <c r="CJ2" s="68" t="s">
        <v>32</v>
      </c>
      <c r="CK2" s="68" t="s">
        <v>33</v>
      </c>
      <c r="CL2" s="68" t="s">
        <v>34</v>
      </c>
      <c r="CM2" s="68" t="s">
        <v>35</v>
      </c>
      <c r="CN2" s="68" t="s">
        <v>36</v>
      </c>
      <c r="CO2" s="68" t="s">
        <v>37</v>
      </c>
      <c r="CP2" s="68" t="s">
        <v>38</v>
      </c>
      <c r="CQ2" s="68" t="s">
        <v>39</v>
      </c>
      <c r="CR2" s="68" t="s">
        <v>40</v>
      </c>
      <c r="CS2" s="68" t="s">
        <v>41</v>
      </c>
      <c r="CT2" s="68" t="s">
        <v>42</v>
      </c>
      <c r="CU2" s="68" t="s">
        <v>43</v>
      </c>
      <c r="CV2" s="68" t="s">
        <v>44</v>
      </c>
      <c r="CW2" s="68" t="s">
        <v>45</v>
      </c>
      <c r="CX2" s="68" t="s">
        <v>46</v>
      </c>
      <c r="CY2" s="68" t="s">
        <v>47</v>
      </c>
      <c r="CZ2" s="68" t="s">
        <v>48</v>
      </c>
      <c r="DA2" s="68" t="s">
        <v>49</v>
      </c>
      <c r="DB2" s="68" t="s">
        <v>50</v>
      </c>
      <c r="DC2" s="68" t="s">
        <v>51</v>
      </c>
      <c r="DD2" s="68" t="s">
        <v>52</v>
      </c>
      <c r="DE2" s="68" t="s">
        <v>53</v>
      </c>
      <c r="DF2" s="68" t="s">
        <v>54</v>
      </c>
      <c r="DG2" s="68" t="s">
        <v>55</v>
      </c>
      <c r="DH2" s="68" t="s">
        <v>56</v>
      </c>
      <c r="DI2" s="68" t="s">
        <v>57</v>
      </c>
      <c r="DJ2" s="68" t="s">
        <v>58</v>
      </c>
      <c r="DK2" s="68" t="s">
        <v>59</v>
      </c>
      <c r="DL2" s="68" t="s">
        <v>60</v>
      </c>
      <c r="DM2" s="68" t="s">
        <v>61</v>
      </c>
      <c r="DN2" s="68" t="s">
        <v>62</v>
      </c>
      <c r="DO2" s="68" t="s">
        <v>63</v>
      </c>
      <c r="DP2" s="68" t="s">
        <v>64</v>
      </c>
      <c r="DQ2" s="68" t="s">
        <v>65</v>
      </c>
      <c r="DR2" s="68" t="s">
        <v>66</v>
      </c>
      <c r="DS2" s="68" t="s">
        <v>67</v>
      </c>
      <c r="DT2" s="68" t="s">
        <v>68</v>
      </c>
    </row>
    <row r="3" spans="1:183" s="27" customFormat="1" ht="12.25" hidden="1" customHeight="1" x14ac:dyDescent="0.35">
      <c r="A3" s="1"/>
      <c r="B3" s="56"/>
      <c r="C3" s="57"/>
      <c r="D3" s="58"/>
      <c r="E3" s="69"/>
      <c r="F3" s="70"/>
      <c r="G3" s="71"/>
      <c r="H3" s="61"/>
      <c r="I3" s="61"/>
      <c r="J3" s="61"/>
      <c r="K3" s="61"/>
      <c r="L3" s="61"/>
      <c r="M3" s="61"/>
      <c r="N3" s="72"/>
      <c r="O3" s="6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5"/>
      <c r="AF3" s="45"/>
      <c r="AG3" s="46"/>
      <c r="AH3" s="47"/>
      <c r="AI3" s="47"/>
      <c r="AJ3" s="47"/>
      <c r="AK3" s="48"/>
      <c r="AL3" s="49"/>
      <c r="AP3" s="67" t="e">
        <f>SUM(AP8:AP154)</f>
        <v>#REF!</v>
      </c>
      <c r="AQ3" s="76"/>
      <c r="AR3" s="77"/>
      <c r="AU3" s="66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</row>
    <row r="4" spans="1:183" s="27" customFormat="1" ht="12.25" hidden="1" customHeight="1" x14ac:dyDescent="0.35">
      <c r="A4" s="1"/>
      <c r="B4" s="56"/>
      <c r="C4" s="57"/>
      <c r="D4" s="58"/>
      <c r="E4" s="69"/>
      <c r="F4" s="70"/>
      <c r="G4" s="71"/>
      <c r="H4" s="61"/>
      <c r="I4" s="61"/>
      <c r="J4" s="61"/>
      <c r="K4" s="61"/>
      <c r="L4" s="61"/>
      <c r="M4" s="61"/>
      <c r="N4" s="72"/>
      <c r="O4" s="6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45"/>
      <c r="AG4" s="46" t="str">
        <f>"CAP. " &amp; $B$4 &amp; ": " &amp; $C$4</f>
        <v xml:space="preserve">CAP. : </v>
      </c>
      <c r="AH4" s="47">
        <f>ROW($B$4)</f>
        <v>4</v>
      </c>
      <c r="AI4" s="47" t="str">
        <f>"SUBCAP.  " &amp; $B$4 &amp; ":   " &amp; $C$4</f>
        <v xml:space="preserve">SUBCAP.  :   </v>
      </c>
      <c r="AJ4" s="47">
        <f>ROW($B$4)</f>
        <v>4</v>
      </c>
      <c r="AK4" s="48"/>
      <c r="AL4" s="49"/>
      <c r="AP4" s="67"/>
      <c r="AQ4" s="76"/>
      <c r="AR4" s="77"/>
      <c r="AU4" s="66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</row>
    <row r="5" spans="1:183" s="27" customFormat="1" ht="12.25" hidden="1" customHeight="1" x14ac:dyDescent="0.35">
      <c r="A5" s="1"/>
      <c r="B5" s="56"/>
      <c r="C5" s="57"/>
      <c r="D5" s="58"/>
      <c r="E5" s="69"/>
      <c r="F5" s="70"/>
      <c r="G5" s="71"/>
      <c r="H5" s="61"/>
      <c r="I5" s="61"/>
      <c r="J5" s="61"/>
      <c r="K5" s="61"/>
      <c r="L5" s="61"/>
      <c r="M5" s="61"/>
      <c r="N5" s="72"/>
      <c r="O5" s="6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  <c r="AF5" s="45"/>
      <c r="AG5" s="46"/>
      <c r="AH5" s="47"/>
      <c r="AI5" s="47"/>
      <c r="AJ5" s="47"/>
      <c r="AK5" s="48"/>
      <c r="AL5" s="49"/>
      <c r="AP5" s="67"/>
      <c r="AQ5" s="76"/>
      <c r="AR5" s="77"/>
      <c r="AU5" s="66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</row>
    <row r="6" spans="1:183" s="27" customFormat="1" ht="12.25" hidden="1" customHeight="1" x14ac:dyDescent="0.35">
      <c r="A6" s="1"/>
      <c r="B6" s="56"/>
      <c r="C6" s="57"/>
      <c r="D6" s="58"/>
      <c r="E6" s="69"/>
      <c r="F6" s="70"/>
      <c r="G6" s="71"/>
      <c r="H6" s="61"/>
      <c r="I6" s="61"/>
      <c r="J6" s="61"/>
      <c r="K6" s="61"/>
      <c r="L6" s="61"/>
      <c r="M6" s="61"/>
      <c r="N6" s="72"/>
      <c r="O6" s="6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5"/>
      <c r="AF6" s="45"/>
      <c r="AG6" s="46"/>
      <c r="AH6" s="47"/>
      <c r="AI6" s="47"/>
      <c r="AJ6" s="47"/>
      <c r="AK6" s="48"/>
      <c r="AL6" s="49"/>
      <c r="AP6" s="67"/>
      <c r="AQ6" s="76"/>
      <c r="AR6" s="77"/>
      <c r="AU6" s="66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</row>
    <row r="7" spans="1:183" s="88" customFormat="1" ht="28" customHeight="1" thickTop="1" x14ac:dyDescent="0.35">
      <c r="A7" s="78"/>
      <c r="B7" s="832" t="s">
        <v>69</v>
      </c>
      <c r="C7" s="833"/>
      <c r="D7" s="834"/>
      <c r="E7" s="79" t="s">
        <v>70</v>
      </c>
      <c r="F7" s="80"/>
      <c r="G7" s="81"/>
      <c r="H7" s="82"/>
      <c r="I7" s="82"/>
      <c r="J7" s="82"/>
      <c r="K7" s="82"/>
      <c r="L7" s="82"/>
      <c r="M7" s="82"/>
      <c r="N7" s="82"/>
      <c r="O7" s="82"/>
      <c r="P7" s="83" t="s">
        <v>71</v>
      </c>
      <c r="Q7" s="84"/>
      <c r="R7" s="84"/>
      <c r="S7" s="84"/>
      <c r="T7" s="85"/>
      <c r="U7" s="86"/>
      <c r="V7" s="86"/>
      <c r="W7" s="86"/>
      <c r="X7" s="86"/>
      <c r="Y7" s="86"/>
      <c r="Z7" s="86"/>
      <c r="AA7" s="86"/>
      <c r="AB7" s="86"/>
      <c r="AC7" s="86"/>
      <c r="AD7" s="86"/>
      <c r="AE7" s="87"/>
      <c r="AF7" s="45"/>
      <c r="AG7" s="46"/>
      <c r="AH7" s="47"/>
      <c r="AI7" s="47"/>
      <c r="AJ7" s="47"/>
      <c r="AK7" s="48"/>
      <c r="AL7" s="49"/>
      <c r="AO7" s="838" t="s">
        <v>72</v>
      </c>
      <c r="AP7" s="839"/>
      <c r="AQ7" s="839"/>
      <c r="AR7" s="839"/>
      <c r="AS7" s="840"/>
      <c r="AU7" s="89"/>
      <c r="AY7" s="90"/>
    </row>
    <row r="8" spans="1:183" s="88" customFormat="1" ht="15.65" customHeight="1" thickBot="1" x14ac:dyDescent="0.4">
      <c r="A8" s="78"/>
      <c r="B8" s="835"/>
      <c r="C8" s="836"/>
      <c r="D8" s="837"/>
      <c r="E8" s="91" t="s">
        <v>73</v>
      </c>
      <c r="F8" s="92"/>
      <c r="G8" s="93"/>
      <c r="H8" s="82"/>
      <c r="I8" s="82"/>
      <c r="J8" s="82"/>
      <c r="K8" s="82"/>
      <c r="L8" s="82"/>
      <c r="M8" s="82"/>
      <c r="N8" s="82"/>
      <c r="O8" s="82"/>
      <c r="P8" s="94" t="s">
        <v>74</v>
      </c>
      <c r="Q8" s="95" t="s">
        <v>75</v>
      </c>
      <c r="R8" s="95" t="s">
        <v>76</v>
      </c>
      <c r="S8" s="95" t="s">
        <v>77</v>
      </c>
      <c r="T8" s="96" t="s">
        <v>78</v>
      </c>
      <c r="U8" s="86"/>
      <c r="V8" s="86">
        <v>1</v>
      </c>
      <c r="W8" s="86"/>
      <c r="X8" s="86"/>
      <c r="Y8" s="86"/>
      <c r="Z8" s="86"/>
      <c r="AA8" s="86"/>
      <c r="AB8" s="86"/>
      <c r="AC8" s="86"/>
      <c r="AD8" s="86"/>
      <c r="AE8" s="87"/>
      <c r="AF8" s="45"/>
      <c r="AG8" s="46"/>
      <c r="AH8" s="47"/>
      <c r="AI8" s="47"/>
      <c r="AJ8" s="47"/>
      <c r="AK8" s="48"/>
      <c r="AL8" s="49"/>
      <c r="AO8" s="97" t="s">
        <v>79</v>
      </c>
      <c r="AP8" s="98" t="s">
        <v>80</v>
      </c>
      <c r="AQ8" s="98" t="s">
        <v>81</v>
      </c>
      <c r="AR8" s="98" t="s">
        <v>82</v>
      </c>
      <c r="AS8" s="99" t="s">
        <v>83</v>
      </c>
      <c r="AU8" s="89"/>
    </row>
    <row r="9" spans="1:183" s="88" customFormat="1" ht="15" customHeight="1" x14ac:dyDescent="0.35">
      <c r="A9" s="78"/>
      <c r="B9" s="872" t="s">
        <v>84</v>
      </c>
      <c r="C9" s="874"/>
      <c r="D9" s="875"/>
      <c r="E9" s="876"/>
      <c r="F9" s="100" t="s">
        <v>85</v>
      </c>
      <c r="G9" s="101"/>
      <c r="H9" s="102"/>
      <c r="I9" s="102"/>
      <c r="J9" s="102"/>
      <c r="K9" s="102"/>
      <c r="L9" s="102"/>
      <c r="M9" s="102"/>
      <c r="N9" s="102"/>
      <c r="O9" s="102"/>
      <c r="P9" s="103"/>
      <c r="Q9" s="103"/>
      <c r="R9" s="103"/>
      <c r="S9" s="103"/>
      <c r="T9" s="103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5"/>
      <c r="AF9" s="45"/>
      <c r="AG9" s="46"/>
      <c r="AH9" s="47"/>
      <c r="AI9" s="47"/>
      <c r="AJ9" s="47"/>
      <c r="AK9" s="48"/>
      <c r="AL9" s="49"/>
      <c r="AU9" s="89"/>
    </row>
    <row r="10" spans="1:183" s="88" customFormat="1" ht="21.25" customHeight="1" thickBot="1" x14ac:dyDescent="0.4">
      <c r="A10" s="78"/>
      <c r="B10" s="873"/>
      <c r="C10" s="877"/>
      <c r="D10" s="878"/>
      <c r="E10" s="879"/>
      <c r="F10" s="106"/>
      <c r="G10" s="107"/>
      <c r="H10" s="108"/>
      <c r="I10" s="108"/>
      <c r="J10" s="108"/>
      <c r="K10" s="108"/>
      <c r="L10" s="108"/>
      <c r="M10" s="108"/>
      <c r="N10" s="108"/>
      <c r="O10" s="108"/>
      <c r="P10" s="841"/>
      <c r="Q10" s="841"/>
      <c r="R10" s="841"/>
      <c r="S10" s="841"/>
      <c r="T10" s="841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45"/>
      <c r="AG10" s="46"/>
      <c r="AH10" s="47"/>
      <c r="AI10" s="47"/>
      <c r="AJ10" s="47"/>
      <c r="AK10" s="48"/>
      <c r="AL10" s="49"/>
      <c r="AU10" s="89"/>
    </row>
    <row r="11" spans="1:183" s="88" customFormat="1" ht="20.149999999999999" customHeight="1" thickTop="1" x14ac:dyDescent="0.35">
      <c r="A11" s="78"/>
      <c r="B11" s="111"/>
      <c r="C11" s="112"/>
      <c r="D11" s="113"/>
      <c r="E11" s="114"/>
      <c r="F11" s="111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7"/>
      <c r="AF11" s="45"/>
      <c r="AG11" s="46"/>
      <c r="AH11" s="47"/>
      <c r="AI11" s="47"/>
      <c r="AJ11" s="47"/>
      <c r="AK11" s="48"/>
      <c r="AL11" s="49"/>
      <c r="AU11" s="89"/>
      <c r="AW11" s="118"/>
    </row>
    <row r="12" spans="1:183" s="88" customFormat="1" ht="15.75" customHeight="1" x14ac:dyDescent="0.35">
      <c r="A12" s="119" t="s">
        <v>86</v>
      </c>
      <c r="B12" s="120" t="s">
        <v>87</v>
      </c>
      <c r="C12" s="120" t="s">
        <v>88</v>
      </c>
      <c r="D12" s="120" t="s">
        <v>89</v>
      </c>
      <c r="E12" s="120" t="s">
        <v>90</v>
      </c>
      <c r="F12" s="121" t="s">
        <v>91</v>
      </c>
      <c r="G12" s="122" t="str">
        <f>IF(N2&gt;1,"VR.  / " &amp;N1,"VR.TOTAL")</f>
        <v>VR.TOTAL</v>
      </c>
      <c r="H12" s="123" t="s">
        <v>92</v>
      </c>
      <c r="I12" s="123" t="s">
        <v>93</v>
      </c>
      <c r="J12" s="123"/>
      <c r="K12" s="123" t="s">
        <v>94</v>
      </c>
      <c r="L12" s="124" t="s">
        <v>95</v>
      </c>
      <c r="M12" s="124" t="s">
        <v>96</v>
      </c>
      <c r="N12" s="125" t="str">
        <f>"Vr.  " &amp; N2 &amp; " " &amp;N1&amp; "S"</f>
        <v>Vr.  1 CASAS</v>
      </c>
      <c r="O12" s="116"/>
      <c r="P12" s="126" t="s">
        <v>74</v>
      </c>
      <c r="Q12" s="126" t="s">
        <v>75</v>
      </c>
      <c r="R12" s="126" t="s">
        <v>76</v>
      </c>
      <c r="S12" s="126" t="s">
        <v>77</v>
      </c>
      <c r="T12" s="127" t="s">
        <v>78</v>
      </c>
      <c r="U12" s="116"/>
      <c r="V12" s="116">
        <v>1</v>
      </c>
      <c r="W12" s="116"/>
      <c r="X12" s="116"/>
      <c r="Y12" s="116"/>
      <c r="Z12" s="116"/>
      <c r="AA12" s="116"/>
      <c r="AB12" s="116"/>
      <c r="AC12" s="116"/>
      <c r="AD12" s="116"/>
      <c r="AE12" s="117"/>
      <c r="AF12" s="45"/>
      <c r="AG12" s="46"/>
      <c r="AH12" s="47"/>
      <c r="AI12" s="47"/>
      <c r="AJ12" s="47"/>
      <c r="AK12" s="48"/>
      <c r="AL12" s="49"/>
      <c r="AO12" s="128" t="s">
        <v>79</v>
      </c>
      <c r="AP12" s="128" t="e">
        <f>[1]ACTAS!L14</f>
        <v>#REF!</v>
      </c>
      <c r="AQ12" s="128" t="s">
        <v>81</v>
      </c>
      <c r="AR12" s="129" t="s">
        <v>82</v>
      </c>
      <c r="AS12" s="130" t="s">
        <v>83</v>
      </c>
      <c r="AU12" s="89"/>
      <c r="AW12" s="118"/>
    </row>
    <row r="13" spans="1:183" ht="23.15" customHeight="1" thickBot="1" x14ac:dyDescent="0.4">
      <c r="A13" s="78"/>
      <c r="B13" s="131"/>
      <c r="C13" s="132"/>
      <c r="D13" s="133"/>
      <c r="E13" s="134"/>
      <c r="F13" s="131"/>
      <c r="G13" s="135"/>
      <c r="L13" s="136"/>
      <c r="M13" s="136"/>
      <c r="V13" s="27"/>
      <c r="AF13" s="45"/>
      <c r="AG13" s="46"/>
      <c r="AH13" s="47"/>
      <c r="AI13" s="47"/>
      <c r="AJ13" s="47"/>
      <c r="AK13" s="48"/>
      <c r="AL13" s="49"/>
      <c r="AS13" s="136"/>
      <c r="AU13" s="55"/>
    </row>
    <row r="14" spans="1:183" ht="15.5" x14ac:dyDescent="0.35">
      <c r="A14" s="137" t="s">
        <v>97</v>
      </c>
      <c r="B14" s="138">
        <v>1</v>
      </c>
      <c r="C14" s="139" t="s">
        <v>98</v>
      </c>
      <c r="D14" s="140"/>
      <c r="E14" s="140"/>
      <c r="F14" s="140"/>
      <c r="G14" s="141">
        <f>SUM(G15:G17)</f>
        <v>0</v>
      </c>
      <c r="H14" s="27"/>
      <c r="I14" s="27"/>
      <c r="J14" s="27"/>
      <c r="K14" s="27"/>
      <c r="L14" s="142"/>
      <c r="M14" s="142"/>
      <c r="N14" s="143">
        <f>SUM(N15:N17)</f>
        <v>0</v>
      </c>
      <c r="O14" s="44"/>
      <c r="P14" s="144"/>
      <c r="Q14" s="145"/>
      <c r="R14" s="145"/>
      <c r="S14" s="146"/>
      <c r="T14" s="147"/>
      <c r="U14" s="44">
        <f>IF(G14&lt;&gt;"",N14-G14*$N$2,0)</f>
        <v>0</v>
      </c>
      <c r="V14" s="148" t="s">
        <v>99</v>
      </c>
      <c r="AF14" s="45"/>
      <c r="AG14" s="46" t="str">
        <f t="shared" ref="AG14:AG18" si="0">"CAP. " &amp; $B$14 &amp; ": " &amp; $C$14</f>
        <v xml:space="preserve">CAP. 1: PRELIMINARES </v>
      </c>
      <c r="AH14" s="47">
        <f t="shared" ref="AH14:AH18" si="1">ROW($B$14)</f>
        <v>14</v>
      </c>
      <c r="AI14" s="47"/>
      <c r="AJ14" s="47"/>
      <c r="AK14" s="48"/>
      <c r="AL14" s="49"/>
      <c r="AO14" s="149"/>
      <c r="AP14" s="150"/>
      <c r="AQ14" s="150"/>
      <c r="AR14" s="150"/>
      <c r="AS14" s="141">
        <f>SUM(AS15:AS17)</f>
        <v>0</v>
      </c>
      <c r="AU14" s="55"/>
    </row>
    <row r="15" spans="1:183" ht="15" hidden="1" customHeight="1" x14ac:dyDescent="0.35">
      <c r="A15" s="151" t="s">
        <v>100</v>
      </c>
      <c r="B15" s="152"/>
      <c r="C15" s="153"/>
      <c r="D15" s="154"/>
      <c r="E15" s="155"/>
      <c r="F15" s="156"/>
      <c r="G15" s="157"/>
      <c r="H15" s="158"/>
      <c r="I15" s="156"/>
      <c r="J15" s="156"/>
      <c r="K15" s="156"/>
      <c r="L15" s="159"/>
      <c r="M15" s="160"/>
      <c r="N15" s="161"/>
      <c r="O15" s="39"/>
      <c r="P15" s="40"/>
      <c r="Q15" s="41"/>
      <c r="R15" s="41"/>
      <c r="S15" s="42"/>
      <c r="T15" s="43"/>
      <c r="U15" s="44"/>
      <c r="V15" s="27"/>
      <c r="AF15" s="45"/>
      <c r="AG15" s="46" t="str">
        <f t="shared" si="0"/>
        <v xml:space="preserve">CAP. 1: PRELIMINARES </v>
      </c>
      <c r="AH15" s="47">
        <f t="shared" si="1"/>
        <v>14</v>
      </c>
      <c r="AI15" s="47"/>
      <c r="AJ15" s="47"/>
      <c r="AK15" s="48"/>
      <c r="AL15" s="49"/>
      <c r="AO15" s="50"/>
      <c r="AP15" s="51"/>
      <c r="AQ15" s="52"/>
      <c r="AR15" s="162"/>
      <c r="AS15" s="163"/>
      <c r="AU15" s="55"/>
    </row>
    <row r="16" spans="1:183" x14ac:dyDescent="0.35">
      <c r="A16" s="164" t="s">
        <v>101</v>
      </c>
      <c r="B16" s="165" t="s">
        <v>102</v>
      </c>
      <c r="C16" s="166"/>
      <c r="D16" s="167"/>
      <c r="E16" s="168"/>
      <c r="F16" s="33"/>
      <c r="G16" s="34">
        <f t="shared" ref="G16" si="2">ROUND(E16 * F16,$J$2)</f>
        <v>0</v>
      </c>
      <c r="H16" s="35">
        <f>ANALISIS!H128</f>
        <v>5519</v>
      </c>
      <c r="I16" s="33">
        <f>ANALISIS!H135</f>
        <v>6786</v>
      </c>
      <c r="J16" s="33">
        <v>1</v>
      </c>
      <c r="K16" s="33">
        <f>ROUNDUP((ANALISIS!$I$118/8)/$J$16,0)</f>
        <v>0</v>
      </c>
      <c r="L16" s="36">
        <f t="shared" ref="L16" si="3">ROUND(I16 * E16,$J$2)</f>
        <v>0</v>
      </c>
      <c r="M16" s="37">
        <f t="shared" ref="M16" si="4">ROUND(H16 * E16,$J$2)</f>
        <v>0</v>
      </c>
      <c r="N16" s="38">
        <f t="shared" ref="N16" si="5">G16*$N$2</f>
        <v>0</v>
      </c>
      <c r="O16" s="39"/>
      <c r="P16" s="40">
        <f>ROUND(ANALISIS!H126*E16,0)</f>
        <v>0</v>
      </c>
      <c r="Q16" s="41">
        <f>ROUND(ANALISIS!H123*E16,0)</f>
        <v>0</v>
      </c>
      <c r="R16" s="41">
        <f>ROUND(ANALISIS!H120*E16,0)</f>
        <v>0</v>
      </c>
      <c r="S16" s="42">
        <f>ROUND(ANALISIS!H116*E16,0)</f>
        <v>0</v>
      </c>
      <c r="T16" s="43">
        <f t="shared" ref="T16" si="6">P16+Q16+R16+S16</f>
        <v>0</v>
      </c>
      <c r="U16" s="44"/>
      <c r="V16" s="27">
        <v>10</v>
      </c>
      <c r="AF16" s="45"/>
      <c r="AG16" s="46" t="str">
        <f t="shared" si="0"/>
        <v xml:space="preserve">CAP. 1: PRELIMINARES </v>
      </c>
      <c r="AH16" s="47">
        <f t="shared" si="1"/>
        <v>14</v>
      </c>
      <c r="AI16" s="47"/>
      <c r="AJ16" s="47"/>
      <c r="AK16" s="48"/>
      <c r="AL16" s="49"/>
      <c r="AO16" s="50">
        <f t="shared" ref="AO16" si="7">E16</f>
        <v>0</v>
      </c>
      <c r="AP16" s="51"/>
      <c r="AQ16" s="52">
        <f t="shared" ref="AQ16" si="8">AO16+AP16</f>
        <v>0</v>
      </c>
      <c r="AR16" s="53">
        <f t="shared" ref="AR16" si="9">F16</f>
        <v>0</v>
      </c>
      <c r="AS16" s="54">
        <f t="shared" ref="AS16" si="10">ROUND(AQ16 * AR16,$J$2)</f>
        <v>0</v>
      </c>
      <c r="AU16" s="55"/>
    </row>
    <row r="17" spans="1:47" x14ac:dyDescent="0.35">
      <c r="A17" s="176"/>
      <c r="B17" s="177"/>
      <c r="C17" s="178"/>
      <c r="D17" s="179"/>
      <c r="E17" s="180"/>
      <c r="F17" s="181"/>
      <c r="G17" s="182"/>
      <c r="H17" s="183"/>
      <c r="I17" s="184"/>
      <c r="J17" s="184"/>
      <c r="K17" s="184"/>
      <c r="L17" s="185"/>
      <c r="M17" s="186"/>
      <c r="N17" s="187"/>
      <c r="O17" s="39"/>
      <c r="P17" s="40"/>
      <c r="Q17" s="41"/>
      <c r="R17" s="41"/>
      <c r="S17" s="42"/>
      <c r="T17" s="43"/>
      <c r="U17" s="44"/>
      <c r="V17" s="27"/>
      <c r="AF17" s="45"/>
      <c r="AG17" s="46" t="str">
        <f t="shared" si="0"/>
        <v xml:space="preserve">CAP. 1: PRELIMINARES </v>
      </c>
      <c r="AH17" s="47">
        <f t="shared" si="1"/>
        <v>14</v>
      </c>
      <c r="AI17" s="47"/>
      <c r="AJ17" s="47"/>
      <c r="AK17" s="48"/>
      <c r="AL17" s="49"/>
      <c r="AO17" s="188"/>
      <c r="AP17" s="189"/>
      <c r="AQ17" s="190"/>
      <c r="AR17" s="191"/>
      <c r="AS17" s="192"/>
      <c r="AU17" s="55"/>
    </row>
    <row r="18" spans="1:47" ht="15" thickBot="1" x14ac:dyDescent="0.4">
      <c r="A18" s="193" t="s">
        <v>112</v>
      </c>
      <c r="B18" s="194"/>
      <c r="C18" s="195"/>
      <c r="D18" s="196"/>
      <c r="E18" s="197"/>
      <c r="F18" s="198" t="str">
        <f>+C14</f>
        <v xml:space="preserve">PRELIMINARES </v>
      </c>
      <c r="G18" s="199">
        <f>SUM(G15:G17)</f>
        <v>0</v>
      </c>
      <c r="H18" s="183"/>
      <c r="I18" s="184"/>
      <c r="J18" s="184"/>
      <c r="K18" s="184"/>
      <c r="L18" s="185"/>
      <c r="M18" s="186"/>
      <c r="N18" s="200">
        <f>SUM(N15:N17)</f>
        <v>0</v>
      </c>
      <c r="O18" s="39"/>
      <c r="P18" s="201">
        <f>SUM(P14:P17)</f>
        <v>0</v>
      </c>
      <c r="Q18" s="202">
        <f>SUM(Q14:Q17)</f>
        <v>0</v>
      </c>
      <c r="R18" s="202">
        <f>SUM(R14:R17)</f>
        <v>0</v>
      </c>
      <c r="S18" s="203">
        <f>SUM(S14:S17)</f>
        <v>0</v>
      </c>
      <c r="T18" s="204">
        <f>SUM(T14:T17)</f>
        <v>0</v>
      </c>
      <c r="U18" s="44"/>
      <c r="V18" s="27"/>
      <c r="AF18" s="45"/>
      <c r="AG18" s="46" t="str">
        <f t="shared" si="0"/>
        <v xml:space="preserve">CAP. 1: PRELIMINARES </v>
      </c>
      <c r="AH18" s="47">
        <f t="shared" si="1"/>
        <v>14</v>
      </c>
      <c r="AI18" s="47"/>
      <c r="AJ18" s="47"/>
      <c r="AK18" s="48"/>
      <c r="AL18" s="49"/>
      <c r="AO18" s="205"/>
      <c r="AP18" s="206"/>
      <c r="AQ18" s="206"/>
      <c r="AR18" s="206"/>
      <c r="AS18" s="207">
        <f>SUM(AS15:AS17)</f>
        <v>0</v>
      </c>
      <c r="AU18" s="55"/>
    </row>
    <row r="19" spans="1:47" ht="23.15" customHeight="1" thickBot="1" x14ac:dyDescent="0.4">
      <c r="A19" s="78"/>
      <c r="B19" s="131"/>
      <c r="C19" s="132"/>
      <c r="D19" s="133"/>
      <c r="E19" s="134"/>
      <c r="F19" s="131"/>
      <c r="G19" s="135"/>
      <c r="L19" s="136"/>
      <c r="M19" s="136"/>
      <c r="V19" s="27"/>
      <c r="AF19" s="45"/>
      <c r="AG19" s="46"/>
      <c r="AH19" s="47"/>
      <c r="AI19" s="47"/>
      <c r="AJ19" s="47"/>
      <c r="AK19" s="48"/>
      <c r="AL19" s="49"/>
      <c r="AS19" s="136"/>
      <c r="AU19" s="55"/>
    </row>
    <row r="20" spans="1:47" ht="15.5" x14ac:dyDescent="0.35">
      <c r="A20" s="208" t="s">
        <v>97</v>
      </c>
      <c r="B20" s="138">
        <v>2</v>
      </c>
      <c r="C20" s="209" t="s">
        <v>113</v>
      </c>
      <c r="D20" s="140"/>
      <c r="E20" s="140"/>
      <c r="F20" s="140"/>
      <c r="G20" s="141">
        <f>SUM(G21:G23)</f>
        <v>0</v>
      </c>
      <c r="H20" s="27"/>
      <c r="I20" s="27"/>
      <c r="J20" s="27"/>
      <c r="K20" s="27"/>
      <c r="L20" s="27"/>
      <c r="M20" s="27"/>
      <c r="N20" s="143">
        <f>SUM(N21:N23)</f>
        <v>0</v>
      </c>
      <c r="O20" s="44"/>
      <c r="P20" s="210"/>
      <c r="Q20" s="211"/>
      <c r="R20" s="211"/>
      <c r="S20" s="212"/>
      <c r="T20" s="213"/>
      <c r="U20" s="44">
        <f>IF(G20&lt;&gt;"",N20-G20*$N$2,0)</f>
        <v>0</v>
      </c>
      <c r="V20" s="148" t="s">
        <v>99</v>
      </c>
      <c r="AF20" s="45"/>
      <c r="AG20" s="46" t="str">
        <f>"CAP. " &amp; $B$20 &amp; ": " &amp; $C$20</f>
        <v xml:space="preserve">CAP. 2: CIMENTACION </v>
      </c>
      <c r="AH20" s="47">
        <f>ROW($B$20)</f>
        <v>20</v>
      </c>
      <c r="AI20" s="47"/>
      <c r="AJ20" s="47"/>
      <c r="AK20" s="48"/>
      <c r="AL20" s="49"/>
      <c r="AO20" s="214"/>
      <c r="AP20" s="215"/>
      <c r="AQ20" s="215"/>
      <c r="AR20" s="215"/>
      <c r="AS20" s="216">
        <f>SUM(AS21:AS23)</f>
        <v>0</v>
      </c>
      <c r="AU20" s="55"/>
    </row>
    <row r="21" spans="1:47" hidden="1" x14ac:dyDescent="0.35">
      <c r="A21" s="151" t="s">
        <v>100</v>
      </c>
      <c r="B21" s="152"/>
      <c r="C21" s="153"/>
      <c r="D21" s="154"/>
      <c r="E21" s="155"/>
      <c r="F21" s="156"/>
      <c r="G21" s="157"/>
      <c r="H21" s="158"/>
      <c r="I21" s="156"/>
      <c r="J21" s="156"/>
      <c r="K21" s="156"/>
      <c r="L21" s="217"/>
      <c r="M21" s="218"/>
      <c r="N21" s="161"/>
      <c r="O21" s="39"/>
      <c r="P21" s="40"/>
      <c r="Q21" s="41"/>
      <c r="R21" s="41"/>
      <c r="S21" s="42"/>
      <c r="T21" s="43"/>
      <c r="U21" s="44"/>
      <c r="V21" s="27"/>
      <c r="AF21" s="45"/>
      <c r="AG21" s="46" t="str">
        <f>"CAP. " &amp; $B$20 &amp; ": " &amp; $C$20</f>
        <v xml:space="preserve">CAP. 2: CIMENTACION </v>
      </c>
      <c r="AH21" s="47">
        <f>ROW($B$20)</f>
        <v>20</v>
      </c>
      <c r="AI21" s="47"/>
      <c r="AJ21" s="47"/>
      <c r="AK21" s="48"/>
      <c r="AL21" s="49"/>
      <c r="AO21" s="50"/>
      <c r="AP21" s="51"/>
      <c r="AQ21" s="52"/>
      <c r="AR21" s="162"/>
      <c r="AS21" s="219"/>
      <c r="AU21" s="55"/>
    </row>
    <row r="22" spans="1:47" x14ac:dyDescent="0.35">
      <c r="A22" s="175" t="s">
        <v>114</v>
      </c>
      <c r="B22" s="29" t="s">
        <v>115</v>
      </c>
      <c r="C22" s="30"/>
      <c r="D22" s="31"/>
      <c r="E22" s="220"/>
      <c r="F22" s="33"/>
      <c r="G22" s="34">
        <f>ROUND(E22 * F22,$J$2)</f>
        <v>0</v>
      </c>
      <c r="H22" s="35">
        <f>ANALISIS!H342</f>
        <v>139364</v>
      </c>
      <c r="I22" s="33">
        <f>ANALISIS!H349</f>
        <v>171348</v>
      </c>
      <c r="J22" s="33">
        <v>1</v>
      </c>
      <c r="K22" s="33" t="e">
        <f>ROUNDUP((ANALISIS!#REF!/8)/$J$22,0)</f>
        <v>#REF!</v>
      </c>
      <c r="L22" s="36">
        <f>ROUND(I22 * E22,$J$2)</f>
        <v>0</v>
      </c>
      <c r="M22" s="37">
        <f>ROUND(H22 * E22,$J$2)</f>
        <v>0</v>
      </c>
      <c r="N22" s="38">
        <f>G22*$N$2</f>
        <v>0</v>
      </c>
      <c r="O22" s="39"/>
      <c r="P22" s="40">
        <f>ROUND(ANALISIS!H340*E22,0)</f>
        <v>0</v>
      </c>
      <c r="Q22" s="41">
        <f>ROUND(ANALISIS!H337*E22,0) + 6</f>
        <v>6</v>
      </c>
      <c r="R22" s="41">
        <f>ROUND(ANALISIS!H332*E22,0)</f>
        <v>0</v>
      </c>
      <c r="S22" s="42">
        <f>ROUND(ANALISIS!H329*E22,0)</f>
        <v>0</v>
      </c>
      <c r="T22" s="43">
        <f>P22+Q22+R22+S22</f>
        <v>6</v>
      </c>
      <c r="U22" s="44"/>
      <c r="V22" s="27">
        <v>20</v>
      </c>
      <c r="AF22" s="45"/>
      <c r="AG22" s="46" t="str">
        <f>"CAP. " &amp; $B$20 &amp; ": " &amp; $C$20</f>
        <v xml:space="preserve">CAP. 2: CIMENTACION </v>
      </c>
      <c r="AH22" s="47">
        <f>ROW($B$20)</f>
        <v>20</v>
      </c>
      <c r="AI22" s="47"/>
      <c r="AJ22" s="47"/>
      <c r="AK22" s="48"/>
      <c r="AL22" s="49"/>
      <c r="AO22" s="50">
        <f>E22</f>
        <v>0</v>
      </c>
      <c r="AP22" s="51"/>
      <c r="AQ22" s="52">
        <f>AO22+AP22</f>
        <v>0</v>
      </c>
      <c r="AR22" s="53">
        <f>F22</f>
        <v>0</v>
      </c>
      <c r="AS22" s="54">
        <f>ROUND(AQ22 * AR22,$J$2)</f>
        <v>0</v>
      </c>
      <c r="AU22" s="55"/>
    </row>
    <row r="23" spans="1:47" x14ac:dyDescent="0.35">
      <c r="A23" s="176"/>
      <c r="B23" s="221"/>
      <c r="C23" s="222"/>
      <c r="D23" s="223"/>
      <c r="E23" s="224"/>
      <c r="F23" s="184"/>
      <c r="G23" s="225"/>
      <c r="H23" s="183"/>
      <c r="I23" s="184"/>
      <c r="J23" s="184"/>
      <c r="K23" s="184"/>
      <c r="L23" s="226"/>
      <c r="M23" s="227"/>
      <c r="N23" s="187"/>
      <c r="O23" s="39"/>
      <c r="P23" s="40"/>
      <c r="Q23" s="41"/>
      <c r="R23" s="41"/>
      <c r="S23" s="42"/>
      <c r="T23" s="43"/>
      <c r="U23" s="44"/>
      <c r="V23" s="27"/>
      <c r="AF23" s="45"/>
      <c r="AG23" s="46" t="str">
        <f>"CAP. " &amp; $B$20 &amp; ": " &amp; $C$20</f>
        <v xml:space="preserve">CAP. 2: CIMENTACION </v>
      </c>
      <c r="AH23" s="47">
        <f>ROW($B$20)</f>
        <v>20</v>
      </c>
      <c r="AI23" s="47"/>
      <c r="AJ23" s="47"/>
      <c r="AK23" s="48"/>
      <c r="AL23" s="49"/>
      <c r="AO23" s="50"/>
      <c r="AP23" s="51"/>
      <c r="AQ23" s="52"/>
      <c r="AR23" s="162"/>
      <c r="AS23" s="219"/>
      <c r="AU23" s="55"/>
    </row>
    <row r="24" spans="1:47" ht="15" thickBot="1" x14ac:dyDescent="0.4">
      <c r="A24" s="228" t="s">
        <v>112</v>
      </c>
      <c r="B24" s="194"/>
      <c r="C24" s="195"/>
      <c r="D24" s="196"/>
      <c r="E24" s="197"/>
      <c r="F24" s="198" t="str">
        <f>+C20</f>
        <v xml:space="preserve">CIMENTACION </v>
      </c>
      <c r="G24" s="199">
        <f>SUM(G21:G23)</f>
        <v>0</v>
      </c>
      <c r="H24" s="183"/>
      <c r="I24" s="184"/>
      <c r="J24" s="184"/>
      <c r="K24" s="184"/>
      <c r="L24" s="226"/>
      <c r="M24" s="227"/>
      <c r="N24" s="200">
        <f>SUM(N21:N23)</f>
        <v>0</v>
      </c>
      <c r="O24" s="39"/>
      <c r="P24" s="229">
        <f>SUM(P20:P23)</f>
        <v>0</v>
      </c>
      <c r="Q24" s="230">
        <f>SUM(Q20:Q23)</f>
        <v>6</v>
      </c>
      <c r="R24" s="230">
        <f>SUM(R20:R23)</f>
        <v>0</v>
      </c>
      <c r="S24" s="231">
        <f>SUM(S20:S23)</f>
        <v>0</v>
      </c>
      <c r="T24" s="232">
        <f>SUM(T20:T23)</f>
        <v>6</v>
      </c>
      <c r="U24" s="44"/>
      <c r="V24" s="27"/>
      <c r="AF24" s="45"/>
      <c r="AG24" s="46" t="str">
        <f>"CAP. " &amp; $B$20 &amp; ": " &amp; $C$20</f>
        <v xml:space="preserve">CAP. 2: CIMENTACION </v>
      </c>
      <c r="AH24" s="47">
        <f>ROW($B$20)</f>
        <v>20</v>
      </c>
      <c r="AI24" s="47"/>
      <c r="AJ24" s="47"/>
      <c r="AK24" s="48"/>
      <c r="AL24" s="49"/>
      <c r="AO24" s="205"/>
      <c r="AP24" s="206"/>
      <c r="AQ24" s="206"/>
      <c r="AR24" s="206"/>
      <c r="AS24" s="233">
        <f>SUM(AS21:AS23)</f>
        <v>0</v>
      </c>
      <c r="AU24" s="55"/>
    </row>
    <row r="25" spans="1:47" ht="23.15" customHeight="1" thickBot="1" x14ac:dyDescent="0.4">
      <c r="A25" s="78"/>
      <c r="B25" s="131"/>
      <c r="C25" s="132"/>
      <c r="D25" s="133"/>
      <c r="E25" s="134"/>
      <c r="F25" s="131"/>
      <c r="G25" s="234"/>
      <c r="V25" s="27"/>
      <c r="AF25" s="45"/>
      <c r="AG25" s="46"/>
      <c r="AH25" s="47"/>
      <c r="AI25" s="47"/>
      <c r="AJ25" s="47"/>
      <c r="AK25" s="48"/>
      <c r="AL25" s="49"/>
      <c r="AU25" s="55"/>
    </row>
    <row r="26" spans="1:47" ht="15.5" x14ac:dyDescent="0.35">
      <c r="A26" s="208" t="s">
        <v>97</v>
      </c>
      <c r="B26" s="138">
        <v>3</v>
      </c>
      <c r="C26" s="209" t="s">
        <v>682</v>
      </c>
      <c r="D26" s="140"/>
      <c r="E26" s="140"/>
      <c r="F26" s="140"/>
      <c r="G26" s="141">
        <f>SUM(G27:G29)</f>
        <v>0</v>
      </c>
      <c r="H26" s="27"/>
      <c r="I26" s="27"/>
      <c r="J26" s="27"/>
      <c r="K26" s="27"/>
      <c r="L26" s="27"/>
      <c r="M26" s="27"/>
      <c r="N26" s="143">
        <f>SUM(N27:N29)/3</f>
        <v>0</v>
      </c>
      <c r="O26" s="44"/>
      <c r="P26" s="210"/>
      <c r="Q26" s="211"/>
      <c r="R26" s="211"/>
      <c r="S26" s="212"/>
      <c r="T26" s="213"/>
      <c r="U26" s="44">
        <f>IF(G26&lt;&gt;"",N26-G26*$N$2,0)</f>
        <v>0</v>
      </c>
      <c r="V26" s="148" t="s">
        <v>99</v>
      </c>
      <c r="AF26" s="45"/>
      <c r="AG26" s="46" t="str">
        <f t="shared" ref="AG26:AG28" si="11">"CAP. " &amp; $B$26 &amp; ": " &amp; $C$26</f>
        <v>CAP. 3: MAMPOSTERIA Y MUROS LIVIANOS</v>
      </c>
      <c r="AH26" s="47">
        <f t="shared" ref="AH26:AH28" si="12">ROW($B$26)</f>
        <v>26</v>
      </c>
      <c r="AI26" s="47"/>
      <c r="AJ26" s="47"/>
      <c r="AK26" s="48"/>
      <c r="AL26" s="49"/>
      <c r="AO26" s="214"/>
      <c r="AP26" s="215"/>
      <c r="AQ26" s="215"/>
      <c r="AR26" s="215"/>
      <c r="AS26" s="216">
        <f>SUM(AS27:AS29)</f>
        <v>0</v>
      </c>
      <c r="AU26" s="55"/>
    </row>
    <row r="27" spans="1:47" hidden="1" x14ac:dyDescent="0.35">
      <c r="A27" s="151" t="s">
        <v>100</v>
      </c>
      <c r="B27" s="152"/>
      <c r="C27" s="153"/>
      <c r="D27" s="154"/>
      <c r="E27" s="155"/>
      <c r="F27" s="156"/>
      <c r="G27" s="157"/>
      <c r="H27" s="158"/>
      <c r="I27" s="156"/>
      <c r="J27" s="156"/>
      <c r="K27" s="156"/>
      <c r="L27" s="217"/>
      <c r="M27" s="218"/>
      <c r="N27" s="161"/>
      <c r="O27" s="39"/>
      <c r="P27" s="40"/>
      <c r="Q27" s="41"/>
      <c r="R27" s="41"/>
      <c r="S27" s="42"/>
      <c r="T27" s="43"/>
      <c r="U27" s="44"/>
      <c r="V27" s="27"/>
      <c r="AF27" s="45"/>
      <c r="AG27" s="46" t="str">
        <f t="shared" si="11"/>
        <v>CAP. 3: MAMPOSTERIA Y MUROS LIVIANOS</v>
      </c>
      <c r="AH27" s="47">
        <f t="shared" si="12"/>
        <v>26</v>
      </c>
      <c r="AI27" s="47"/>
      <c r="AJ27" s="47"/>
      <c r="AK27" s="48"/>
      <c r="AL27" s="49"/>
      <c r="AO27" s="50"/>
      <c r="AP27" s="51"/>
      <c r="AQ27" s="52"/>
      <c r="AR27" s="162"/>
      <c r="AS27" s="219"/>
      <c r="AU27" s="55"/>
    </row>
    <row r="28" spans="1:47" x14ac:dyDescent="0.35">
      <c r="A28" s="235" t="s">
        <v>117</v>
      </c>
      <c r="B28" s="165" t="s">
        <v>118</v>
      </c>
      <c r="C28" s="166"/>
      <c r="D28" s="167"/>
      <c r="E28" s="168"/>
      <c r="F28" s="33"/>
      <c r="G28" s="34">
        <f t="shared" ref="G28" si="13">ROUND(E28 * F28,$J$2)</f>
        <v>0</v>
      </c>
      <c r="H28" s="35">
        <f>ANALISIS!H372</f>
        <v>89812</v>
      </c>
      <c r="I28" s="33">
        <f>ANALISIS!H379</f>
        <v>110424</v>
      </c>
      <c r="J28" s="33">
        <v>1</v>
      </c>
      <c r="K28" s="33">
        <f>ROUNDUP((ANALISIS!$I$339/8)/$J$28,0)</f>
        <v>0</v>
      </c>
      <c r="L28" s="36">
        <f t="shared" ref="L28" si="14">ROUND(I28 * E28,$J$2)</f>
        <v>0</v>
      </c>
      <c r="M28" s="37">
        <f t="shared" ref="M28" si="15">ROUND(H28 * E28,$J$2)</f>
        <v>0</v>
      </c>
      <c r="N28" s="38">
        <f t="shared" ref="N28" si="16">G28*$N$2</f>
        <v>0</v>
      </c>
      <c r="O28" s="39"/>
      <c r="P28" s="40">
        <f>ROUND(ANALISIS!H370*E28,0)</f>
        <v>0</v>
      </c>
      <c r="Q28" s="41">
        <f>ROUND(ANALISIS!H367*E28,0) + 6</f>
        <v>6</v>
      </c>
      <c r="R28" s="41">
        <f>ROUND(ANALISIS!H363*E28,0)</f>
        <v>0</v>
      </c>
      <c r="S28" s="42">
        <f>ROUND(ANALISIS!H360*E28,0)</f>
        <v>0</v>
      </c>
      <c r="T28" s="43">
        <f t="shared" ref="T28" si="17">P28+Q28+R28+S28</f>
        <v>6</v>
      </c>
      <c r="U28" s="44"/>
      <c r="V28" s="27">
        <v>22</v>
      </c>
      <c r="AF28" s="45"/>
      <c r="AG28" s="46" t="str">
        <f t="shared" si="11"/>
        <v>CAP. 3: MAMPOSTERIA Y MUROS LIVIANOS</v>
      </c>
      <c r="AH28" s="47">
        <f t="shared" si="12"/>
        <v>26</v>
      </c>
      <c r="AI28" s="47"/>
      <c r="AJ28" s="47"/>
      <c r="AK28" s="48"/>
      <c r="AL28" s="49"/>
      <c r="AO28" s="50">
        <f t="shared" ref="AO28" si="18">E28</f>
        <v>0</v>
      </c>
      <c r="AP28" s="51"/>
      <c r="AQ28" s="52">
        <f t="shared" ref="AQ28" si="19">AO28+AP28</f>
        <v>0</v>
      </c>
      <c r="AR28" s="53">
        <f t="shared" ref="AR28" si="20">F28</f>
        <v>0</v>
      </c>
      <c r="AS28" s="54">
        <f t="shared" ref="AS28" si="21">ROUND(AQ28 * AR28,$J$2)</f>
        <v>0</v>
      </c>
      <c r="AU28" s="55"/>
    </row>
    <row r="29" spans="1:47" x14ac:dyDescent="0.35">
      <c r="A29" s="176"/>
      <c r="B29" s="221"/>
      <c r="C29" s="222"/>
      <c r="D29" s="223"/>
      <c r="E29" s="224"/>
      <c r="F29" s="184"/>
      <c r="G29" s="225"/>
      <c r="H29" s="183"/>
      <c r="I29" s="184"/>
      <c r="J29" s="184"/>
      <c r="K29" s="184"/>
      <c r="L29" s="226"/>
      <c r="M29" s="227"/>
      <c r="N29" s="187"/>
      <c r="O29" s="39"/>
      <c r="P29" s="40"/>
      <c r="Q29" s="41"/>
      <c r="R29" s="41"/>
      <c r="S29" s="42"/>
      <c r="T29" s="43"/>
      <c r="U29" s="44"/>
      <c r="V29" s="27"/>
      <c r="AF29" s="45"/>
      <c r="AG29" s="46" t="e">
        <f>"CAP. " &amp;#REF! &amp; ": " &amp;#REF!</f>
        <v>#REF!</v>
      </c>
      <c r="AH29" s="47" t="e">
        <f>ROW(#REF!)</f>
        <v>#REF!</v>
      </c>
      <c r="AI29" s="47"/>
      <c r="AJ29" s="47"/>
      <c r="AK29" s="48"/>
      <c r="AL29" s="49"/>
      <c r="AO29" s="50"/>
      <c r="AP29" s="51"/>
      <c r="AQ29" s="52"/>
      <c r="AR29" s="162"/>
      <c r="AS29" s="219"/>
      <c r="AU29" s="55"/>
    </row>
    <row r="30" spans="1:47" ht="15" thickBot="1" x14ac:dyDescent="0.4">
      <c r="A30" s="228" t="s">
        <v>112</v>
      </c>
      <c r="B30" s="194"/>
      <c r="C30" s="195"/>
      <c r="D30" s="196"/>
      <c r="E30" s="197"/>
      <c r="F30" s="198" t="str">
        <f>+C26</f>
        <v>MAMPOSTERIA Y MUROS LIVIANOS</v>
      </c>
      <c r="G30" s="199">
        <f>SUM(G27:G29)</f>
        <v>0</v>
      </c>
      <c r="H30" s="183"/>
      <c r="I30" s="184"/>
      <c r="J30" s="184"/>
      <c r="K30" s="184"/>
      <c r="L30" s="226"/>
      <c r="M30" s="227"/>
      <c r="N30" s="200">
        <f>SUM(N27:N29)/3</f>
        <v>0</v>
      </c>
      <c r="O30" s="39"/>
      <c r="P30" s="229">
        <f>SUM(P29:P29)</f>
        <v>0</v>
      </c>
      <c r="Q30" s="230">
        <f>SUM(Q29:Q29)</f>
        <v>0</v>
      </c>
      <c r="R30" s="230">
        <f>SUM(R29:R29)</f>
        <v>0</v>
      </c>
      <c r="S30" s="231">
        <f>SUM(S29:S29)</f>
        <v>0</v>
      </c>
      <c r="T30" s="232">
        <f>SUM(T29:T29)</f>
        <v>0</v>
      </c>
      <c r="U30" s="44"/>
      <c r="V30" s="27"/>
      <c r="AF30" s="45"/>
      <c r="AG30" s="46" t="e">
        <f>"CAP. " &amp;#REF! &amp; ": " &amp;#REF!</f>
        <v>#REF!</v>
      </c>
      <c r="AH30" s="47" t="e">
        <f>ROW(#REF!)</f>
        <v>#REF!</v>
      </c>
      <c r="AI30" s="47"/>
      <c r="AJ30" s="47"/>
      <c r="AK30" s="48"/>
      <c r="AL30" s="49"/>
      <c r="AO30" s="205"/>
      <c r="AP30" s="206"/>
      <c r="AQ30" s="206"/>
      <c r="AR30" s="206"/>
      <c r="AS30" s="233">
        <f>SUM(AS27:AS29)</f>
        <v>0</v>
      </c>
      <c r="AU30" s="55"/>
    </row>
    <row r="31" spans="1:47" ht="23.15" customHeight="1" thickBot="1" x14ac:dyDescent="0.4">
      <c r="A31" s="78"/>
      <c r="B31" s="131"/>
      <c r="C31" s="132"/>
      <c r="D31" s="133"/>
      <c r="E31" s="134"/>
      <c r="F31" s="131"/>
      <c r="G31" s="234"/>
      <c r="V31" s="27"/>
      <c r="AF31" s="45"/>
      <c r="AG31" s="46"/>
      <c r="AH31" s="47"/>
      <c r="AI31" s="47"/>
      <c r="AJ31" s="47"/>
      <c r="AK31" s="48"/>
      <c r="AL31" s="49"/>
      <c r="AU31" s="55"/>
    </row>
    <row r="32" spans="1:47" ht="15.5" x14ac:dyDescent="0.35">
      <c r="A32" s="208" t="s">
        <v>97</v>
      </c>
      <c r="B32" s="138">
        <v>4</v>
      </c>
      <c r="C32" s="209" t="s">
        <v>127</v>
      </c>
      <c r="D32" s="140"/>
      <c r="E32" s="140"/>
      <c r="F32" s="140"/>
      <c r="G32" s="141">
        <f>SUM(G33:G35)</f>
        <v>0</v>
      </c>
      <c r="H32" s="27"/>
      <c r="I32" s="27"/>
      <c r="J32" s="27"/>
      <c r="K32" s="27"/>
      <c r="L32" s="27"/>
      <c r="M32" s="27"/>
      <c r="N32" s="143">
        <f>SUM(N33:N35)</f>
        <v>0</v>
      </c>
      <c r="O32" s="44"/>
      <c r="P32" s="210"/>
      <c r="Q32" s="211"/>
      <c r="R32" s="211"/>
      <c r="S32" s="212"/>
      <c r="T32" s="213"/>
      <c r="U32" s="44">
        <f>IF(G32&lt;&gt;"",N32-G32*$N$2,0)</f>
        <v>0</v>
      </c>
      <c r="V32" s="148" t="s">
        <v>99</v>
      </c>
      <c r="AF32" s="45"/>
      <c r="AG32" s="46" t="str">
        <f t="shared" ref="AG32:AG36" si="22">"CAP. " &amp; $B$32 &amp; ": " &amp; $C$32</f>
        <v xml:space="preserve">CAP. 4: PISOS </v>
      </c>
      <c r="AH32" s="47">
        <f t="shared" ref="AH32:AH36" si="23">ROW($B$32)</f>
        <v>32</v>
      </c>
      <c r="AI32" s="47"/>
      <c r="AJ32" s="47"/>
      <c r="AK32" s="48"/>
      <c r="AL32" s="49"/>
      <c r="AO32" s="214"/>
      <c r="AP32" s="215"/>
      <c r="AQ32" s="215"/>
      <c r="AR32" s="215"/>
      <c r="AS32" s="216">
        <f>SUM(AS33:AS35)</f>
        <v>0</v>
      </c>
      <c r="AU32" s="55"/>
    </row>
    <row r="33" spans="1:47" hidden="1" x14ac:dyDescent="0.35">
      <c r="A33" s="151" t="s">
        <v>100</v>
      </c>
      <c r="B33" s="152"/>
      <c r="C33" s="153"/>
      <c r="D33" s="154"/>
      <c r="E33" s="155"/>
      <c r="F33" s="156"/>
      <c r="G33" s="157"/>
      <c r="H33" s="158"/>
      <c r="I33" s="156"/>
      <c r="J33" s="156"/>
      <c r="K33" s="156"/>
      <c r="L33" s="217"/>
      <c r="M33" s="218"/>
      <c r="N33" s="161"/>
      <c r="O33" s="39"/>
      <c r="P33" s="40"/>
      <c r="Q33" s="41"/>
      <c r="R33" s="41"/>
      <c r="S33" s="42"/>
      <c r="T33" s="43"/>
      <c r="U33" s="44"/>
      <c r="V33" s="27"/>
      <c r="AF33" s="45"/>
      <c r="AG33" s="46" t="str">
        <f t="shared" si="22"/>
        <v xml:space="preserve">CAP. 4: PISOS </v>
      </c>
      <c r="AH33" s="47">
        <f t="shared" si="23"/>
        <v>32</v>
      </c>
      <c r="AI33" s="47"/>
      <c r="AJ33" s="47"/>
      <c r="AK33" s="48"/>
      <c r="AL33" s="49"/>
      <c r="AO33" s="50"/>
      <c r="AP33" s="51"/>
      <c r="AQ33" s="52"/>
      <c r="AR33" s="162"/>
      <c r="AS33" s="219"/>
      <c r="AU33" s="55"/>
    </row>
    <row r="34" spans="1:47" x14ac:dyDescent="0.35">
      <c r="A34" s="164" t="s">
        <v>128</v>
      </c>
      <c r="B34" s="165" t="s">
        <v>129</v>
      </c>
      <c r="C34" s="166"/>
      <c r="D34" s="167"/>
      <c r="E34" s="168"/>
      <c r="F34" s="33"/>
      <c r="G34" s="34">
        <f>ROUND(E34 * F34,$J$2)</f>
        <v>0</v>
      </c>
      <c r="H34" s="35">
        <f>ANALISIS!H593</f>
        <v>38868</v>
      </c>
      <c r="I34" s="33">
        <f>ANALISIS!H600</f>
        <v>47788</v>
      </c>
      <c r="J34" s="33">
        <v>1</v>
      </c>
      <c r="K34" s="33" t="e">
        <f>ROUNDUP((ANALISIS!#REF!/8)/$J$34,0)</f>
        <v>#REF!</v>
      </c>
      <c r="L34" s="36">
        <f>ROUND(I34 * E34,$J$2)</f>
        <v>0</v>
      </c>
      <c r="M34" s="37">
        <f>ROUND(H34 * E34,$J$2)</f>
        <v>0</v>
      </c>
      <c r="N34" s="38">
        <f>G34*$N$2</f>
        <v>0</v>
      </c>
      <c r="O34" s="39"/>
      <c r="P34" s="40">
        <f>ROUND(ANALISIS!H591*E34,0)</f>
        <v>0</v>
      </c>
      <c r="Q34" s="41">
        <f>ROUND(ANALISIS!H588*E34,0) + 63</f>
        <v>63</v>
      </c>
      <c r="R34" s="41">
        <f>ROUND(ANALISIS!H585*E34,0)</f>
        <v>0</v>
      </c>
      <c r="S34" s="42">
        <f>ROUND(ANALISIS!H582*E34,0)</f>
        <v>0</v>
      </c>
      <c r="T34" s="43">
        <f>P34+Q34+R34+S34</f>
        <v>63</v>
      </c>
      <c r="U34" s="44"/>
      <c r="V34" s="27">
        <v>30</v>
      </c>
      <c r="AF34" s="45"/>
      <c r="AG34" s="46" t="str">
        <f t="shared" si="22"/>
        <v xml:space="preserve">CAP. 4: PISOS </v>
      </c>
      <c r="AH34" s="47">
        <f t="shared" si="23"/>
        <v>32</v>
      </c>
      <c r="AI34" s="47"/>
      <c r="AJ34" s="47"/>
      <c r="AK34" s="48"/>
      <c r="AL34" s="49"/>
      <c r="AO34" s="50">
        <f>E34</f>
        <v>0</v>
      </c>
      <c r="AP34" s="51"/>
      <c r="AQ34" s="52">
        <f>AO34+AP34</f>
        <v>0</v>
      </c>
      <c r="AR34" s="53">
        <f>F34</f>
        <v>0</v>
      </c>
      <c r="AS34" s="54">
        <f>ROUND(AQ34 * AR34,$J$2)</f>
        <v>0</v>
      </c>
      <c r="AU34" s="55"/>
    </row>
    <row r="35" spans="1:47" x14ac:dyDescent="0.35">
      <c r="A35" s="176"/>
      <c r="B35" s="221"/>
      <c r="C35" s="222"/>
      <c r="D35" s="223"/>
      <c r="E35" s="224"/>
      <c r="F35" s="184"/>
      <c r="G35" s="225"/>
      <c r="H35" s="183"/>
      <c r="I35" s="184"/>
      <c r="J35" s="184"/>
      <c r="K35" s="184"/>
      <c r="L35" s="226"/>
      <c r="M35" s="227"/>
      <c r="N35" s="187"/>
      <c r="O35" s="39"/>
      <c r="P35" s="40"/>
      <c r="Q35" s="41"/>
      <c r="R35" s="41"/>
      <c r="S35" s="42"/>
      <c r="T35" s="43"/>
      <c r="U35" s="44"/>
      <c r="V35" s="27"/>
      <c r="AF35" s="45"/>
      <c r="AG35" s="46" t="str">
        <f t="shared" si="22"/>
        <v xml:space="preserve">CAP. 4: PISOS </v>
      </c>
      <c r="AH35" s="47">
        <f t="shared" si="23"/>
        <v>32</v>
      </c>
      <c r="AI35" s="47"/>
      <c r="AJ35" s="47"/>
      <c r="AK35" s="48"/>
      <c r="AL35" s="49"/>
      <c r="AO35" s="50"/>
      <c r="AP35" s="51"/>
      <c r="AQ35" s="52"/>
      <c r="AR35" s="162"/>
      <c r="AS35" s="219"/>
      <c r="AU35" s="55"/>
    </row>
    <row r="36" spans="1:47" ht="15" thickBot="1" x14ac:dyDescent="0.4">
      <c r="A36" s="228" t="s">
        <v>112</v>
      </c>
      <c r="B36" s="194"/>
      <c r="C36" s="195"/>
      <c r="D36" s="196"/>
      <c r="E36" s="197"/>
      <c r="F36" s="198" t="str">
        <f>+C32</f>
        <v xml:space="preserve">PISOS </v>
      </c>
      <c r="G36" s="199">
        <f>SUM(G33:G35)</f>
        <v>0</v>
      </c>
      <c r="H36" s="183"/>
      <c r="I36" s="184"/>
      <c r="J36" s="184"/>
      <c r="K36" s="184"/>
      <c r="L36" s="226"/>
      <c r="M36" s="227"/>
      <c r="N36" s="200">
        <f>SUM(N33:N35)</f>
        <v>0</v>
      </c>
      <c r="O36" s="39"/>
      <c r="P36" s="229">
        <f>SUM(P32:P35)</f>
        <v>0</v>
      </c>
      <c r="Q36" s="230">
        <f>SUM(Q32:Q35)</f>
        <v>63</v>
      </c>
      <c r="R36" s="230">
        <f>SUM(R32:R35)</f>
        <v>0</v>
      </c>
      <c r="S36" s="231">
        <f>SUM(S32:S35)</f>
        <v>0</v>
      </c>
      <c r="T36" s="232">
        <f>SUM(T32:T35)</f>
        <v>63</v>
      </c>
      <c r="U36" s="44"/>
      <c r="V36" s="27"/>
      <c r="AF36" s="45"/>
      <c r="AG36" s="46" t="str">
        <f t="shared" si="22"/>
        <v xml:space="preserve">CAP. 4: PISOS </v>
      </c>
      <c r="AH36" s="47">
        <f t="shared" si="23"/>
        <v>32</v>
      </c>
      <c r="AI36" s="47"/>
      <c r="AJ36" s="47"/>
      <c r="AK36" s="48"/>
      <c r="AL36" s="49"/>
      <c r="AO36" s="205"/>
      <c r="AP36" s="206"/>
      <c r="AQ36" s="206"/>
      <c r="AR36" s="206"/>
      <c r="AS36" s="233">
        <f>SUM(AS33:AS35)</f>
        <v>0</v>
      </c>
      <c r="AU36" s="55"/>
    </row>
    <row r="37" spans="1:47" ht="23.15" customHeight="1" thickBot="1" x14ac:dyDescent="0.4">
      <c r="A37" s="78"/>
      <c r="B37" s="131"/>
      <c r="C37" s="132"/>
      <c r="D37" s="133"/>
      <c r="E37" s="134"/>
      <c r="F37" s="131"/>
      <c r="G37" s="234"/>
      <c r="V37" s="27"/>
      <c r="AF37" s="45"/>
      <c r="AG37" s="46"/>
      <c r="AH37" s="47"/>
      <c r="AI37" s="47"/>
      <c r="AJ37" s="47"/>
      <c r="AK37" s="48"/>
      <c r="AL37" s="49"/>
      <c r="AU37" s="55"/>
    </row>
    <row r="38" spans="1:47" ht="15.5" x14ac:dyDescent="0.35">
      <c r="A38" s="208" t="s">
        <v>97</v>
      </c>
      <c r="B38" s="138">
        <v>5</v>
      </c>
      <c r="C38" s="209" t="s">
        <v>133</v>
      </c>
      <c r="D38" s="140"/>
      <c r="E38" s="140"/>
      <c r="F38" s="140"/>
      <c r="G38" s="141">
        <f>SUM(G39:G41)</f>
        <v>0</v>
      </c>
      <c r="H38" s="27"/>
      <c r="I38" s="27"/>
      <c r="J38" s="27"/>
      <c r="K38" s="27"/>
      <c r="L38" s="27"/>
      <c r="M38" s="27"/>
      <c r="N38" s="143">
        <f>SUM(N39:N41)</f>
        <v>0</v>
      </c>
      <c r="O38" s="44"/>
      <c r="P38" s="210"/>
      <c r="Q38" s="211"/>
      <c r="R38" s="211"/>
      <c r="S38" s="212"/>
      <c r="T38" s="213"/>
      <c r="U38" s="44">
        <f>IF(G38&lt;&gt;"",N38-G38*$N$2,0)</f>
        <v>0</v>
      </c>
      <c r="V38" s="148" t="s">
        <v>99</v>
      </c>
      <c r="AF38" s="45"/>
      <c r="AG38" s="46" t="str">
        <f t="shared" ref="AG38:AG42" si="24">"CAP. " &amp; $B$38 &amp; ": " &amp; $C$38</f>
        <v xml:space="preserve">CAP. 5: ESTUCO Y PINTURA </v>
      </c>
      <c r="AH38" s="47">
        <f t="shared" ref="AH38:AH42" si="25">ROW($B$38)</f>
        <v>38</v>
      </c>
      <c r="AI38" s="47"/>
      <c r="AJ38" s="47"/>
      <c r="AK38" s="48"/>
      <c r="AL38" s="49"/>
      <c r="AO38" s="214"/>
      <c r="AP38" s="215"/>
      <c r="AQ38" s="215"/>
      <c r="AR38" s="215"/>
      <c r="AS38" s="216">
        <f>SUM(AS39:AS41)</f>
        <v>0</v>
      </c>
      <c r="AU38" s="55"/>
    </row>
    <row r="39" spans="1:47" hidden="1" x14ac:dyDescent="0.35">
      <c r="A39" s="151" t="s">
        <v>100</v>
      </c>
      <c r="B39" s="152"/>
      <c r="C39" s="153"/>
      <c r="D39" s="154"/>
      <c r="E39" s="155"/>
      <c r="F39" s="156"/>
      <c r="G39" s="157"/>
      <c r="H39" s="158"/>
      <c r="I39" s="156"/>
      <c r="J39" s="156"/>
      <c r="K39" s="156"/>
      <c r="L39" s="217"/>
      <c r="M39" s="218"/>
      <c r="N39" s="161"/>
      <c r="O39" s="39"/>
      <c r="P39" s="40"/>
      <c r="Q39" s="41"/>
      <c r="R39" s="41"/>
      <c r="S39" s="42"/>
      <c r="T39" s="43"/>
      <c r="U39" s="44"/>
      <c r="V39" s="27"/>
      <c r="AF39" s="45"/>
      <c r="AG39" s="46" t="str">
        <f t="shared" si="24"/>
        <v xml:space="preserve">CAP. 5: ESTUCO Y PINTURA </v>
      </c>
      <c r="AH39" s="47">
        <f t="shared" si="25"/>
        <v>38</v>
      </c>
      <c r="AI39" s="47"/>
      <c r="AJ39" s="47"/>
      <c r="AK39" s="48"/>
      <c r="AL39" s="49"/>
      <c r="AO39" s="50"/>
      <c r="AP39" s="51"/>
      <c r="AQ39" s="52"/>
      <c r="AR39" s="162"/>
      <c r="AS39" s="219"/>
      <c r="AU39" s="55"/>
    </row>
    <row r="40" spans="1:47" x14ac:dyDescent="0.35">
      <c r="A40" s="174" t="s">
        <v>134</v>
      </c>
      <c r="B40" s="170" t="s">
        <v>135</v>
      </c>
      <c r="C40" s="171"/>
      <c r="D40" s="173"/>
      <c r="E40" s="172"/>
      <c r="F40" s="33"/>
      <c r="G40" s="34">
        <f>ROUND(E40 * F40,$J$2)</f>
        <v>0</v>
      </c>
      <c r="H40" s="35">
        <f>ANALISIS!H683</f>
        <v>30657</v>
      </c>
      <c r="I40" s="33">
        <f>ANALISIS!H690</f>
        <v>37693</v>
      </c>
      <c r="J40" s="33">
        <v>1</v>
      </c>
      <c r="K40" s="33">
        <f>ROUNDUP((ANALISIS!$I$673/8)/$J$40,0)</f>
        <v>0</v>
      </c>
      <c r="L40" s="36">
        <f>ROUND(I40 * E40,$J$2)</f>
        <v>0</v>
      </c>
      <c r="M40" s="37">
        <f>ROUND(H40 * E40,$J$2)</f>
        <v>0</v>
      </c>
      <c r="N40" s="38">
        <f>G40*$N$2</f>
        <v>0</v>
      </c>
      <c r="O40" s="39"/>
      <c r="P40" s="40">
        <f>ROUND(ANALISIS!H681*E40,0)</f>
        <v>0</v>
      </c>
      <c r="Q40" s="41">
        <f>ROUND(ANALISIS!H678*E40,0)</f>
        <v>0</v>
      </c>
      <c r="R40" s="41">
        <f>ROUND(ANALISIS!H674*E40,0)</f>
        <v>0</v>
      </c>
      <c r="S40" s="42">
        <f>ROUND(ANALISIS!H671*E40,0)</f>
        <v>0</v>
      </c>
      <c r="T40" s="43">
        <f>P40+Q40+R40+S40</f>
        <v>0</v>
      </c>
      <c r="U40" s="44"/>
      <c r="V40" s="27"/>
      <c r="AF40" s="45"/>
      <c r="AG40" s="46" t="str">
        <f t="shared" si="24"/>
        <v xml:space="preserve">CAP. 5: ESTUCO Y PINTURA </v>
      </c>
      <c r="AH40" s="47">
        <f t="shared" si="25"/>
        <v>38</v>
      </c>
      <c r="AI40" s="47"/>
      <c r="AJ40" s="47"/>
      <c r="AK40" s="48"/>
      <c r="AL40" s="49"/>
      <c r="AO40" s="50">
        <f>E40</f>
        <v>0</v>
      </c>
      <c r="AP40" s="51"/>
      <c r="AQ40" s="52">
        <f>AO40+AP40</f>
        <v>0</v>
      </c>
      <c r="AR40" s="53">
        <f>F40</f>
        <v>0</v>
      </c>
      <c r="AS40" s="54">
        <f>ROUND(AQ40 * AR40,$J$2)</f>
        <v>0</v>
      </c>
      <c r="AU40" s="55"/>
    </row>
    <row r="41" spans="1:47" x14ac:dyDescent="0.35">
      <c r="A41" s="176"/>
      <c r="B41" s="221"/>
      <c r="C41" s="222"/>
      <c r="D41" s="223"/>
      <c r="E41" s="224"/>
      <c r="F41" s="184"/>
      <c r="G41" s="225"/>
      <c r="H41" s="183"/>
      <c r="I41" s="184"/>
      <c r="J41" s="184"/>
      <c r="K41" s="184"/>
      <c r="L41" s="226"/>
      <c r="M41" s="227"/>
      <c r="N41" s="187"/>
      <c r="O41" s="39"/>
      <c r="P41" s="40"/>
      <c r="Q41" s="41"/>
      <c r="R41" s="41"/>
      <c r="S41" s="42"/>
      <c r="T41" s="43"/>
      <c r="U41" s="44"/>
      <c r="V41" s="27"/>
      <c r="AF41" s="45"/>
      <c r="AG41" s="46" t="str">
        <f t="shared" si="24"/>
        <v xml:space="preserve">CAP. 5: ESTUCO Y PINTURA </v>
      </c>
      <c r="AH41" s="47">
        <f t="shared" si="25"/>
        <v>38</v>
      </c>
      <c r="AI41" s="47"/>
      <c r="AJ41" s="47"/>
      <c r="AK41" s="48"/>
      <c r="AL41" s="49"/>
      <c r="AO41" s="50"/>
      <c r="AP41" s="51"/>
      <c r="AQ41" s="52"/>
      <c r="AR41" s="162"/>
      <c r="AS41" s="219"/>
      <c r="AU41" s="55"/>
    </row>
    <row r="42" spans="1:47" ht="15" thickBot="1" x14ac:dyDescent="0.4">
      <c r="A42" s="228" t="s">
        <v>112</v>
      </c>
      <c r="B42" s="194"/>
      <c r="C42" s="195"/>
      <c r="D42" s="196"/>
      <c r="E42" s="197"/>
      <c r="F42" s="198" t="str">
        <f>+C38</f>
        <v xml:space="preserve">ESTUCO Y PINTURA </v>
      </c>
      <c r="G42" s="199">
        <f>SUM(G39:G41)</f>
        <v>0</v>
      </c>
      <c r="H42" s="183"/>
      <c r="I42" s="184"/>
      <c r="J42" s="184"/>
      <c r="K42" s="184"/>
      <c r="L42" s="226"/>
      <c r="M42" s="227"/>
      <c r="N42" s="200">
        <f>SUM(N39:N41)</f>
        <v>0</v>
      </c>
      <c r="O42" s="39"/>
      <c r="P42" s="229">
        <f>SUM(P38:P41)</f>
        <v>0</v>
      </c>
      <c r="Q42" s="230">
        <f>SUM(Q38:Q41)</f>
        <v>0</v>
      </c>
      <c r="R42" s="230">
        <f>SUM(R38:R41)</f>
        <v>0</v>
      </c>
      <c r="S42" s="231">
        <f>SUM(S38:S41)</f>
        <v>0</v>
      </c>
      <c r="T42" s="232">
        <f>SUM(T38:T41)</f>
        <v>0</v>
      </c>
      <c r="U42" s="44"/>
      <c r="V42" s="27"/>
      <c r="AF42" s="45"/>
      <c r="AG42" s="46" t="str">
        <f t="shared" si="24"/>
        <v xml:space="preserve">CAP. 5: ESTUCO Y PINTURA </v>
      </c>
      <c r="AH42" s="47">
        <f t="shared" si="25"/>
        <v>38</v>
      </c>
      <c r="AI42" s="47"/>
      <c r="AJ42" s="47"/>
      <c r="AK42" s="48"/>
      <c r="AL42" s="49"/>
      <c r="AO42" s="205"/>
      <c r="AP42" s="206"/>
      <c r="AQ42" s="206"/>
      <c r="AR42" s="206"/>
      <c r="AS42" s="233">
        <f>SUM(AS39:AS41)</f>
        <v>0</v>
      </c>
      <c r="AU42" s="55"/>
    </row>
    <row r="43" spans="1:47" ht="23.15" customHeight="1" thickBot="1" x14ac:dyDescent="0.4">
      <c r="A43" s="78"/>
      <c r="B43" s="131"/>
      <c r="C43" s="132"/>
      <c r="D43" s="133"/>
      <c r="E43" s="134"/>
      <c r="F43" s="131"/>
      <c r="G43" s="234"/>
      <c r="V43" s="27"/>
      <c r="AF43" s="45"/>
      <c r="AG43" s="46"/>
      <c r="AH43" s="47"/>
      <c r="AI43" s="47"/>
      <c r="AJ43" s="47"/>
      <c r="AK43" s="48"/>
      <c r="AL43" s="49"/>
      <c r="AU43" s="55"/>
    </row>
    <row r="44" spans="1:47" ht="15.5" x14ac:dyDescent="0.35">
      <c r="A44" s="208" t="s">
        <v>97</v>
      </c>
      <c r="B44" s="138">
        <v>6</v>
      </c>
      <c r="C44" s="209" t="s">
        <v>680</v>
      </c>
      <c r="D44" s="140"/>
      <c r="E44" s="140"/>
      <c r="F44" s="140"/>
      <c r="G44" s="141">
        <f>SUM(G45:G47)</f>
        <v>0</v>
      </c>
      <c r="H44" s="27"/>
      <c r="I44" s="27"/>
      <c r="J44" s="27"/>
      <c r="K44" s="27"/>
      <c r="L44" s="27"/>
      <c r="M44" s="27"/>
      <c r="N44" s="143">
        <f>SUM(N45:N47)</f>
        <v>0</v>
      </c>
      <c r="O44" s="44"/>
      <c r="P44" s="210"/>
      <c r="Q44" s="211"/>
      <c r="R44" s="211"/>
      <c r="S44" s="212"/>
      <c r="T44" s="213"/>
      <c r="U44" s="44">
        <f>IF(G44&lt;&gt;"",N44-G44*$N$2,0)</f>
        <v>0</v>
      </c>
      <c r="V44" s="148" t="s">
        <v>99</v>
      </c>
      <c r="AF44" s="45"/>
      <c r="AG44" s="46" t="str">
        <f t="shared" ref="AG44:AG48" si="26">"CAP. " &amp; $B$44 &amp; ": " &amp; $C$44</f>
        <v>CAP. 6: CARPINTERIA (VENTANAS, PUERTAS)</v>
      </c>
      <c r="AH44" s="47">
        <f t="shared" ref="AH44:AH48" si="27">ROW($B$44)</f>
        <v>44</v>
      </c>
      <c r="AI44" s="47"/>
      <c r="AJ44" s="47"/>
      <c r="AK44" s="48"/>
      <c r="AL44" s="49"/>
      <c r="AO44" s="214"/>
      <c r="AP44" s="215"/>
      <c r="AQ44" s="215"/>
      <c r="AR44" s="215"/>
      <c r="AS44" s="216">
        <f>SUM(AS45:AS47)</f>
        <v>0</v>
      </c>
      <c r="AU44" s="55"/>
    </row>
    <row r="45" spans="1:47" hidden="1" x14ac:dyDescent="0.35">
      <c r="A45" s="151" t="s">
        <v>100</v>
      </c>
      <c r="B45" s="152"/>
      <c r="C45" s="153"/>
      <c r="D45" s="154"/>
      <c r="E45" s="155"/>
      <c r="F45" s="156"/>
      <c r="G45" s="157"/>
      <c r="H45" s="158"/>
      <c r="I45" s="156"/>
      <c r="J45" s="156"/>
      <c r="K45" s="156"/>
      <c r="L45" s="217"/>
      <c r="M45" s="218"/>
      <c r="N45" s="161"/>
      <c r="O45" s="39"/>
      <c r="P45" s="40"/>
      <c r="Q45" s="41"/>
      <c r="R45" s="41"/>
      <c r="S45" s="42"/>
      <c r="T45" s="43"/>
      <c r="U45" s="44"/>
      <c r="V45" s="27"/>
      <c r="AF45" s="45"/>
      <c r="AG45" s="46" t="str">
        <f t="shared" si="26"/>
        <v>CAP. 6: CARPINTERIA (VENTANAS, PUERTAS)</v>
      </c>
      <c r="AH45" s="47">
        <f t="shared" si="27"/>
        <v>44</v>
      </c>
      <c r="AI45" s="47"/>
      <c r="AJ45" s="47"/>
      <c r="AK45" s="48"/>
      <c r="AL45" s="49"/>
      <c r="AO45" s="50"/>
      <c r="AP45" s="51"/>
      <c r="AQ45" s="52"/>
      <c r="AR45" s="162"/>
      <c r="AS45" s="219"/>
      <c r="AU45" s="55"/>
    </row>
    <row r="46" spans="1:47" x14ac:dyDescent="0.35">
      <c r="A46" s="235" t="s">
        <v>141</v>
      </c>
      <c r="B46" s="165" t="s">
        <v>142</v>
      </c>
      <c r="C46" s="166"/>
      <c r="D46" s="167"/>
      <c r="E46" s="168"/>
      <c r="F46" s="33"/>
      <c r="G46" s="34">
        <f>ROUND(E46 * F46,$J$2)</f>
        <v>0</v>
      </c>
      <c r="H46" s="35">
        <f>ANALISIS!H833</f>
        <v>539008</v>
      </c>
      <c r="I46" s="33">
        <f>ANALISIS!H840</f>
        <v>662710</v>
      </c>
      <c r="J46" s="33">
        <v>1</v>
      </c>
      <c r="K46" s="33">
        <f>ROUNDUP((ANALISIS!$I$827/8)/$J$46,0)</f>
        <v>0</v>
      </c>
      <c r="L46" s="36">
        <f>ROUND(I46 * E46,$J$2)</f>
        <v>0</v>
      </c>
      <c r="M46" s="37">
        <f>ROUND(H46 * E46,$J$2)</f>
        <v>0</v>
      </c>
      <c r="N46" s="38">
        <f>G46*$N$2</f>
        <v>0</v>
      </c>
      <c r="O46" s="39"/>
      <c r="P46" s="40">
        <f>ROUND(ANALISIS!H831*E46,0)</f>
        <v>0</v>
      </c>
      <c r="Q46" s="41"/>
      <c r="R46" s="41">
        <f>ROUND(ANALISIS!H828*E46,0)</f>
        <v>0</v>
      </c>
      <c r="S46" s="42">
        <f>ROUND(ANALISIS!H825*E46,0)</f>
        <v>0</v>
      </c>
      <c r="T46" s="43">
        <f>P46+Q46+R46+S46</f>
        <v>0</v>
      </c>
      <c r="U46" s="44"/>
      <c r="V46" s="27">
        <v>40</v>
      </c>
      <c r="AF46" s="45"/>
      <c r="AG46" s="46" t="str">
        <f t="shared" si="26"/>
        <v>CAP. 6: CARPINTERIA (VENTANAS, PUERTAS)</v>
      </c>
      <c r="AH46" s="47">
        <f t="shared" si="27"/>
        <v>44</v>
      </c>
      <c r="AI46" s="47"/>
      <c r="AJ46" s="47"/>
      <c r="AK46" s="48"/>
      <c r="AL46" s="49"/>
      <c r="AO46" s="50">
        <f>E46</f>
        <v>0</v>
      </c>
      <c r="AP46" s="51"/>
      <c r="AQ46" s="52">
        <f>AO46+AP46</f>
        <v>0</v>
      </c>
      <c r="AR46" s="53">
        <f>F46</f>
        <v>0</v>
      </c>
      <c r="AS46" s="54">
        <f>ROUND(AQ46 * AR46,$J$2)</f>
        <v>0</v>
      </c>
      <c r="AU46" s="55"/>
    </row>
    <row r="47" spans="1:47" x14ac:dyDescent="0.35">
      <c r="A47" s="176"/>
      <c r="B47" s="221"/>
      <c r="C47" s="222"/>
      <c r="D47" s="223"/>
      <c r="E47" s="224"/>
      <c r="F47" s="184"/>
      <c r="G47" s="225"/>
      <c r="H47" s="183"/>
      <c r="I47" s="184"/>
      <c r="J47" s="184"/>
      <c r="K47" s="184"/>
      <c r="L47" s="226"/>
      <c r="M47" s="227"/>
      <c r="N47" s="187"/>
      <c r="O47" s="39"/>
      <c r="P47" s="40"/>
      <c r="Q47" s="41"/>
      <c r="R47" s="41"/>
      <c r="S47" s="42"/>
      <c r="T47" s="43"/>
      <c r="U47" s="44"/>
      <c r="V47" s="27"/>
      <c r="AF47" s="45"/>
      <c r="AG47" s="46" t="str">
        <f t="shared" si="26"/>
        <v>CAP. 6: CARPINTERIA (VENTANAS, PUERTAS)</v>
      </c>
      <c r="AH47" s="47">
        <f t="shared" si="27"/>
        <v>44</v>
      </c>
      <c r="AI47" s="47"/>
      <c r="AJ47" s="47"/>
      <c r="AK47" s="48"/>
      <c r="AL47" s="49"/>
      <c r="AO47" s="50"/>
      <c r="AP47" s="51"/>
      <c r="AQ47" s="52"/>
      <c r="AR47" s="162"/>
      <c r="AS47" s="219"/>
      <c r="AU47" s="55"/>
    </row>
    <row r="48" spans="1:47" ht="15" thickBot="1" x14ac:dyDescent="0.4">
      <c r="A48" s="228" t="s">
        <v>112</v>
      </c>
      <c r="B48" s="194"/>
      <c r="C48" s="195"/>
      <c r="D48" s="196"/>
      <c r="E48" s="197"/>
      <c r="F48" s="198" t="str">
        <f>+C44</f>
        <v>CARPINTERIA (VENTANAS, PUERTAS)</v>
      </c>
      <c r="G48" s="199">
        <f>SUM(G45:G47)</f>
        <v>0</v>
      </c>
      <c r="H48" s="183"/>
      <c r="I48" s="184"/>
      <c r="J48" s="184"/>
      <c r="K48" s="184"/>
      <c r="L48" s="226"/>
      <c r="M48" s="227"/>
      <c r="N48" s="200">
        <f>SUM(N45:N47)</f>
        <v>0</v>
      </c>
      <c r="O48" s="39"/>
      <c r="P48" s="229">
        <f>SUM(P44:P47)</f>
        <v>0</v>
      </c>
      <c r="Q48" s="230">
        <f>SUM(Q44:Q47)</f>
        <v>0</v>
      </c>
      <c r="R48" s="230">
        <f>SUM(R44:R47)</f>
        <v>0</v>
      </c>
      <c r="S48" s="231">
        <f>SUM(S44:S47)</f>
        <v>0</v>
      </c>
      <c r="T48" s="232">
        <f>SUM(T44:T47)</f>
        <v>0</v>
      </c>
      <c r="U48" s="44"/>
      <c r="V48" s="27"/>
      <c r="AF48" s="45"/>
      <c r="AG48" s="46" t="str">
        <f t="shared" si="26"/>
        <v>CAP. 6: CARPINTERIA (VENTANAS, PUERTAS)</v>
      </c>
      <c r="AH48" s="47">
        <f t="shared" si="27"/>
        <v>44</v>
      </c>
      <c r="AI48" s="47"/>
      <c r="AJ48" s="47"/>
      <c r="AK48" s="48"/>
      <c r="AL48" s="49"/>
      <c r="AO48" s="205"/>
      <c r="AP48" s="206"/>
      <c r="AQ48" s="206"/>
      <c r="AR48" s="206"/>
      <c r="AS48" s="233">
        <f>SUM(AS45:AS47)</f>
        <v>0</v>
      </c>
      <c r="AU48" s="55"/>
    </row>
    <row r="49" spans="1:47" ht="23.15" customHeight="1" thickBot="1" x14ac:dyDescent="0.4">
      <c r="A49" s="78"/>
      <c r="B49" s="131"/>
      <c r="C49" s="132"/>
      <c r="D49" s="133"/>
      <c r="E49" s="134"/>
      <c r="F49" s="131"/>
      <c r="G49" s="234"/>
      <c r="V49" s="27"/>
      <c r="AF49" s="45"/>
      <c r="AG49" s="46"/>
      <c r="AH49" s="47"/>
      <c r="AI49" s="47"/>
      <c r="AJ49" s="47"/>
      <c r="AK49" s="48"/>
      <c r="AL49" s="49"/>
      <c r="AU49" s="55"/>
    </row>
    <row r="50" spans="1:47" ht="15.5" x14ac:dyDescent="0.35">
      <c r="A50" s="208" t="s">
        <v>97</v>
      </c>
      <c r="B50" s="138">
        <v>7</v>
      </c>
      <c r="C50" s="209" t="s">
        <v>148</v>
      </c>
      <c r="D50" s="140"/>
      <c r="E50" s="140"/>
      <c r="F50" s="140"/>
      <c r="G50" s="141">
        <f>SUM(G51:G53)</f>
        <v>0</v>
      </c>
      <c r="H50" s="27"/>
      <c r="I50" s="27"/>
      <c r="J50" s="27"/>
      <c r="K50" s="27"/>
      <c r="L50" s="27"/>
      <c r="M50" s="27"/>
      <c r="N50" s="143">
        <f>SUM(N51:N53)</f>
        <v>0</v>
      </c>
      <c r="O50" s="44"/>
      <c r="P50" s="210"/>
      <c r="Q50" s="211"/>
      <c r="R50" s="211"/>
      <c r="S50" s="212"/>
      <c r="T50" s="213"/>
      <c r="U50" s="44">
        <f>IF(G50&lt;&gt;"",N50-G50*$N$2,0)</f>
        <v>0</v>
      </c>
      <c r="V50" s="148" t="s">
        <v>99</v>
      </c>
      <c r="AF50" s="45"/>
      <c r="AG50" s="46" t="str">
        <f t="shared" ref="AG50:AG54" si="28">"CAP. " &amp; $B$50 &amp; ": " &amp; $C$50</f>
        <v>CAP. 7: CUBIERTA</v>
      </c>
      <c r="AH50" s="47">
        <f t="shared" ref="AH50:AH54" si="29">ROW($B$50)</f>
        <v>50</v>
      </c>
      <c r="AI50" s="47"/>
      <c r="AJ50" s="47"/>
      <c r="AK50" s="48"/>
      <c r="AL50" s="49"/>
      <c r="AO50" s="214"/>
      <c r="AP50" s="215"/>
      <c r="AQ50" s="215"/>
      <c r="AR50" s="215"/>
      <c r="AS50" s="216">
        <f>SUM(AS51:AS53)</f>
        <v>0</v>
      </c>
      <c r="AU50" s="55"/>
    </row>
    <row r="51" spans="1:47" hidden="1" x14ac:dyDescent="0.35">
      <c r="A51" s="151" t="s">
        <v>100</v>
      </c>
      <c r="B51" s="152"/>
      <c r="C51" s="153"/>
      <c r="D51" s="154"/>
      <c r="E51" s="155"/>
      <c r="F51" s="156"/>
      <c r="G51" s="157"/>
      <c r="H51" s="158"/>
      <c r="I51" s="156"/>
      <c r="J51" s="156"/>
      <c r="K51" s="156"/>
      <c r="L51" s="217"/>
      <c r="M51" s="218"/>
      <c r="N51" s="161"/>
      <c r="O51" s="39"/>
      <c r="P51" s="40"/>
      <c r="Q51" s="41"/>
      <c r="R51" s="41"/>
      <c r="S51" s="42"/>
      <c r="T51" s="43"/>
      <c r="U51" s="44"/>
      <c r="V51" s="27"/>
      <c r="AF51" s="45"/>
      <c r="AG51" s="46" t="str">
        <f t="shared" si="28"/>
        <v>CAP. 7: CUBIERTA</v>
      </c>
      <c r="AH51" s="47">
        <f t="shared" si="29"/>
        <v>50</v>
      </c>
      <c r="AI51" s="47"/>
      <c r="AJ51" s="47"/>
      <c r="AK51" s="48"/>
      <c r="AL51" s="49"/>
      <c r="AO51" s="50"/>
      <c r="AP51" s="51"/>
      <c r="AQ51" s="52"/>
      <c r="AR51" s="162"/>
      <c r="AS51" s="219"/>
      <c r="AU51" s="55"/>
    </row>
    <row r="52" spans="1:47" x14ac:dyDescent="0.35">
      <c r="A52" s="164" t="s">
        <v>149</v>
      </c>
      <c r="B52" s="165" t="s">
        <v>150</v>
      </c>
      <c r="C52" s="166"/>
      <c r="D52" s="167"/>
      <c r="E52" s="168"/>
      <c r="F52" s="33"/>
      <c r="G52" s="34">
        <f>ROUND(E52 * F52,$J$2)</f>
        <v>0</v>
      </c>
      <c r="H52" s="35">
        <f>ANALISIS!H993</f>
        <v>42768</v>
      </c>
      <c r="I52" s="33">
        <f>ANALISIS!H1000</f>
        <v>52583</v>
      </c>
      <c r="J52" s="33">
        <v>1</v>
      </c>
      <c r="K52" s="33">
        <f>ROUNDUP((ANALISIS!$I$984/8)/$J$52,0)</f>
        <v>0</v>
      </c>
      <c r="L52" s="36">
        <f>ROUND(I52 * E52,$J$2)</f>
        <v>0</v>
      </c>
      <c r="M52" s="37">
        <f>ROUND(H52 * E52,$J$2)</f>
        <v>0</v>
      </c>
      <c r="N52" s="38">
        <f>G52*$N$2</f>
        <v>0</v>
      </c>
      <c r="O52" s="39"/>
      <c r="P52" s="40">
        <f>ROUND(ANALISIS!H991*E52,0)</f>
        <v>0</v>
      </c>
      <c r="Q52" s="41">
        <f>ROUND(ANALISIS!H988*E52,0) + 22</f>
        <v>22</v>
      </c>
      <c r="R52" s="41">
        <f>ROUND(ANALISIS!H985*E52,0)</f>
        <v>0</v>
      </c>
      <c r="S52" s="42">
        <f>ROUND(ANALISIS!H982*E52,0)</f>
        <v>0</v>
      </c>
      <c r="T52" s="43">
        <f>P52+Q52+R52+S52</f>
        <v>22</v>
      </c>
      <c r="U52" s="44"/>
      <c r="V52" s="27">
        <v>61</v>
      </c>
      <c r="AF52" s="45"/>
      <c r="AG52" s="46" t="str">
        <f t="shared" si="28"/>
        <v>CAP. 7: CUBIERTA</v>
      </c>
      <c r="AH52" s="47">
        <f t="shared" si="29"/>
        <v>50</v>
      </c>
      <c r="AI52" s="47"/>
      <c r="AJ52" s="47"/>
      <c r="AK52" s="48"/>
      <c r="AL52" s="49"/>
      <c r="AO52" s="50">
        <f>E52</f>
        <v>0</v>
      </c>
      <c r="AP52" s="51"/>
      <c r="AQ52" s="52">
        <f>AO52+AP52</f>
        <v>0</v>
      </c>
      <c r="AR52" s="53">
        <f>F52</f>
        <v>0</v>
      </c>
      <c r="AS52" s="54">
        <f>ROUND(AQ52 * AR52,$J$2)</f>
        <v>0</v>
      </c>
      <c r="AU52" s="55"/>
    </row>
    <row r="53" spans="1:47" x14ac:dyDescent="0.35">
      <c r="A53" s="176"/>
      <c r="B53" s="221"/>
      <c r="C53" s="222"/>
      <c r="D53" s="223"/>
      <c r="E53" s="224"/>
      <c r="F53" s="184"/>
      <c r="G53" s="225"/>
      <c r="H53" s="183"/>
      <c r="I53" s="184"/>
      <c r="J53" s="184"/>
      <c r="K53" s="184"/>
      <c r="L53" s="226"/>
      <c r="M53" s="227"/>
      <c r="N53" s="187"/>
      <c r="O53" s="39"/>
      <c r="P53" s="40"/>
      <c r="Q53" s="41"/>
      <c r="R53" s="41"/>
      <c r="S53" s="42"/>
      <c r="T53" s="43"/>
      <c r="U53" s="44"/>
      <c r="V53" s="27"/>
      <c r="AF53" s="45"/>
      <c r="AG53" s="46" t="str">
        <f t="shared" si="28"/>
        <v>CAP. 7: CUBIERTA</v>
      </c>
      <c r="AH53" s="47">
        <f t="shared" si="29"/>
        <v>50</v>
      </c>
      <c r="AI53" s="47"/>
      <c r="AJ53" s="47"/>
      <c r="AK53" s="48"/>
      <c r="AL53" s="49"/>
      <c r="AO53" s="50"/>
      <c r="AP53" s="51"/>
      <c r="AQ53" s="52"/>
      <c r="AR53" s="162"/>
      <c r="AS53" s="219"/>
      <c r="AU53" s="55"/>
    </row>
    <row r="54" spans="1:47" ht="15" thickBot="1" x14ac:dyDescent="0.4">
      <c r="A54" s="228" t="s">
        <v>112</v>
      </c>
      <c r="B54" s="194"/>
      <c r="C54" s="195"/>
      <c r="D54" s="196"/>
      <c r="E54" s="197"/>
      <c r="F54" s="198" t="str">
        <f>+C50</f>
        <v>CUBIERTA</v>
      </c>
      <c r="G54" s="199">
        <f>SUM(G51:G53)</f>
        <v>0</v>
      </c>
      <c r="H54" s="183"/>
      <c r="I54" s="184"/>
      <c r="J54" s="184"/>
      <c r="K54" s="184"/>
      <c r="L54" s="226"/>
      <c r="M54" s="227"/>
      <c r="N54" s="200">
        <f>SUM(N51:N53)</f>
        <v>0</v>
      </c>
      <c r="O54" s="39"/>
      <c r="P54" s="229">
        <f>SUM(P50:P53)</f>
        <v>0</v>
      </c>
      <c r="Q54" s="230">
        <f>SUM(Q50:Q53)</f>
        <v>22</v>
      </c>
      <c r="R54" s="230">
        <f>SUM(R50:R53)</f>
        <v>0</v>
      </c>
      <c r="S54" s="231">
        <f>SUM(S50:S53)</f>
        <v>0</v>
      </c>
      <c r="T54" s="232">
        <f>SUM(T50:T53)</f>
        <v>22</v>
      </c>
      <c r="U54" s="44"/>
      <c r="V54" s="27"/>
      <c r="AF54" s="45"/>
      <c r="AG54" s="46" t="str">
        <f t="shared" si="28"/>
        <v>CAP. 7: CUBIERTA</v>
      </c>
      <c r="AH54" s="47">
        <f t="shared" si="29"/>
        <v>50</v>
      </c>
      <c r="AI54" s="47"/>
      <c r="AJ54" s="47"/>
      <c r="AK54" s="48"/>
      <c r="AL54" s="49"/>
      <c r="AO54" s="205"/>
      <c r="AP54" s="206"/>
      <c r="AQ54" s="206"/>
      <c r="AR54" s="206"/>
      <c r="AS54" s="233">
        <f>SUM(AS51:AS53)</f>
        <v>0</v>
      </c>
      <c r="AU54" s="55"/>
    </row>
    <row r="55" spans="1:47" ht="23.15" customHeight="1" thickBot="1" x14ac:dyDescent="0.4">
      <c r="A55" s="78"/>
      <c r="B55" s="131"/>
      <c r="C55" s="132"/>
      <c r="D55" s="133"/>
      <c r="E55" s="134"/>
      <c r="F55" s="131"/>
      <c r="G55" s="234"/>
      <c r="V55" s="27"/>
      <c r="AF55" s="45"/>
      <c r="AG55" s="46"/>
      <c r="AH55" s="47"/>
      <c r="AI55" s="47"/>
      <c r="AJ55" s="47"/>
      <c r="AK55" s="48"/>
      <c r="AL55" s="49"/>
      <c r="AU55" s="55"/>
    </row>
    <row r="56" spans="1:47" ht="15.5" x14ac:dyDescent="0.35">
      <c r="A56" s="208" t="s">
        <v>97</v>
      </c>
      <c r="B56" s="138">
        <v>8</v>
      </c>
      <c r="C56" s="209" t="s">
        <v>154</v>
      </c>
      <c r="D56" s="140"/>
      <c r="E56" s="140"/>
      <c r="F56" s="140"/>
      <c r="G56" s="141">
        <f>SUM(G57:G59)</f>
        <v>0</v>
      </c>
      <c r="H56" s="27"/>
      <c r="I56" s="27"/>
      <c r="J56" s="27"/>
      <c r="K56" s="27"/>
      <c r="L56" s="27"/>
      <c r="M56" s="27"/>
      <c r="N56" s="143">
        <f>SUM(N57:N59)</f>
        <v>0</v>
      </c>
      <c r="O56" s="44"/>
      <c r="P56" s="210"/>
      <c r="Q56" s="211"/>
      <c r="R56" s="211"/>
      <c r="S56" s="212"/>
      <c r="T56" s="213"/>
      <c r="U56" s="44">
        <f>IF(G56&lt;&gt;"",N56-G56*$N$2,0)</f>
        <v>0</v>
      </c>
      <c r="V56" s="148" t="s">
        <v>99</v>
      </c>
      <c r="AF56" s="45"/>
      <c r="AG56" s="46" t="str">
        <f t="shared" ref="AG56:AG60" si="30">"CAP. " &amp; $B$56 &amp; ": " &amp; $C$56</f>
        <v>CAP. 8: ESTRUCTURA METALICA</v>
      </c>
      <c r="AH56" s="47">
        <f t="shared" ref="AH56:AH60" si="31">ROW($B$56)</f>
        <v>56</v>
      </c>
      <c r="AI56" s="47"/>
      <c r="AJ56" s="47"/>
      <c r="AK56" s="48"/>
      <c r="AL56" s="49"/>
      <c r="AO56" s="214"/>
      <c r="AP56" s="215"/>
      <c r="AQ56" s="215"/>
      <c r="AR56" s="215"/>
      <c r="AS56" s="216">
        <f>SUM(AS57:AS59)</f>
        <v>0</v>
      </c>
      <c r="AU56" s="55"/>
    </row>
    <row r="57" spans="1:47" hidden="1" x14ac:dyDescent="0.35">
      <c r="A57" s="151" t="s">
        <v>100</v>
      </c>
      <c r="B57" s="152"/>
      <c r="C57" s="153"/>
      <c r="D57" s="154"/>
      <c r="E57" s="155"/>
      <c r="F57" s="156"/>
      <c r="G57" s="157"/>
      <c r="H57" s="158"/>
      <c r="I57" s="156"/>
      <c r="J57" s="156"/>
      <c r="K57" s="156"/>
      <c r="L57" s="217"/>
      <c r="M57" s="218"/>
      <c r="N57" s="161"/>
      <c r="O57" s="39"/>
      <c r="P57" s="40"/>
      <c r="Q57" s="41"/>
      <c r="R57" s="41"/>
      <c r="S57" s="42"/>
      <c r="T57" s="43"/>
      <c r="U57" s="44"/>
      <c r="V57" s="27"/>
      <c r="AF57" s="45"/>
      <c r="AG57" s="46" t="str">
        <f t="shared" si="30"/>
        <v>CAP. 8: ESTRUCTURA METALICA</v>
      </c>
      <c r="AH57" s="47">
        <f t="shared" si="31"/>
        <v>56</v>
      </c>
      <c r="AI57" s="47"/>
      <c r="AJ57" s="47"/>
      <c r="AK57" s="48"/>
      <c r="AL57" s="49"/>
      <c r="AO57" s="50"/>
      <c r="AP57" s="51"/>
      <c r="AQ57" s="52"/>
      <c r="AR57" s="162"/>
      <c r="AS57" s="219"/>
      <c r="AU57" s="55"/>
    </row>
    <row r="58" spans="1:47" x14ac:dyDescent="0.35">
      <c r="A58" s="164" t="s">
        <v>155</v>
      </c>
      <c r="B58" s="165" t="s">
        <v>156</v>
      </c>
      <c r="C58" s="166"/>
      <c r="D58" s="167"/>
      <c r="E58" s="168"/>
      <c r="F58" s="33"/>
      <c r="G58" s="34">
        <f>ROUND(E58 * F58,$J$2)</f>
        <v>0</v>
      </c>
      <c r="H58" s="35">
        <f>ANALISIS!H1090</f>
        <v>14550</v>
      </c>
      <c r="I58" s="33">
        <f>ANALISIS!H1097</f>
        <v>14550</v>
      </c>
      <c r="J58" s="33">
        <v>1</v>
      </c>
      <c r="K58" s="33">
        <f>ROUNDUP((ANALISIS!$I$1081/8)/$J$58,0)</f>
        <v>0</v>
      </c>
      <c r="L58" s="36">
        <f>ROUND(I58 * E58,$J$2)</f>
        <v>0</v>
      </c>
      <c r="M58" s="37">
        <f>ROUND(H58 * E58,$J$2)</f>
        <v>0</v>
      </c>
      <c r="N58" s="38">
        <f>G58*$N$2</f>
        <v>0</v>
      </c>
      <c r="O58" s="39"/>
      <c r="P58" s="40">
        <f>ROUND(ANALISIS!H1088*E58,0)</f>
        <v>0</v>
      </c>
      <c r="Q58" s="41">
        <f>ROUND(ANALISIS!H1085*E58,0) + 1196</f>
        <v>1196</v>
      </c>
      <c r="R58" s="41">
        <f>ROUND(ANALISIS!H1082*E58,0)</f>
        <v>0</v>
      </c>
      <c r="S58" s="42">
        <f>ROUND(ANALISIS!H1079*E58,0)</f>
        <v>0</v>
      </c>
      <c r="T58" s="43">
        <f>P58+Q58+R58+S58</f>
        <v>1196</v>
      </c>
      <c r="U58" s="44"/>
      <c r="V58" s="27">
        <v>64</v>
      </c>
      <c r="AF58" s="45"/>
      <c r="AG58" s="46" t="str">
        <f t="shared" si="30"/>
        <v>CAP. 8: ESTRUCTURA METALICA</v>
      </c>
      <c r="AH58" s="47">
        <f t="shared" si="31"/>
        <v>56</v>
      </c>
      <c r="AI58" s="47"/>
      <c r="AJ58" s="47"/>
      <c r="AK58" s="48"/>
      <c r="AL58" s="49"/>
      <c r="AO58" s="50">
        <f>E58</f>
        <v>0</v>
      </c>
      <c r="AP58" s="51"/>
      <c r="AQ58" s="52">
        <f>AO58+AP58</f>
        <v>0</v>
      </c>
      <c r="AR58" s="53">
        <f>F58</f>
        <v>0</v>
      </c>
      <c r="AS58" s="54">
        <f>ROUND(AQ58 * AR58,$J$2)</f>
        <v>0</v>
      </c>
      <c r="AU58" s="55"/>
    </row>
    <row r="59" spans="1:47" x14ac:dyDescent="0.35">
      <c r="A59" s="176"/>
      <c r="B59" s="221"/>
      <c r="C59" s="222"/>
      <c r="D59" s="223"/>
      <c r="E59" s="224"/>
      <c r="F59" s="184"/>
      <c r="G59" s="225"/>
      <c r="H59" s="183"/>
      <c r="I59" s="184"/>
      <c r="J59" s="184"/>
      <c r="K59" s="184"/>
      <c r="L59" s="226"/>
      <c r="M59" s="227"/>
      <c r="N59" s="187"/>
      <c r="O59" s="39"/>
      <c r="P59" s="40"/>
      <c r="Q59" s="41"/>
      <c r="R59" s="41"/>
      <c r="S59" s="42"/>
      <c r="T59" s="43"/>
      <c r="U59" s="44"/>
      <c r="V59" s="27"/>
      <c r="AF59" s="45"/>
      <c r="AG59" s="46" t="str">
        <f t="shared" si="30"/>
        <v>CAP. 8: ESTRUCTURA METALICA</v>
      </c>
      <c r="AH59" s="47">
        <f t="shared" si="31"/>
        <v>56</v>
      </c>
      <c r="AI59" s="47"/>
      <c r="AJ59" s="47"/>
      <c r="AK59" s="48"/>
      <c r="AL59" s="49"/>
      <c r="AO59" s="50"/>
      <c r="AP59" s="51"/>
      <c r="AQ59" s="52"/>
      <c r="AR59" s="162"/>
      <c r="AS59" s="219"/>
      <c r="AU59" s="55"/>
    </row>
    <row r="60" spans="1:47" ht="15" thickBot="1" x14ac:dyDescent="0.4">
      <c r="A60" s="228" t="s">
        <v>112</v>
      </c>
      <c r="B60" s="194"/>
      <c r="C60" s="195"/>
      <c r="D60" s="196"/>
      <c r="E60" s="197"/>
      <c r="F60" s="198" t="str">
        <f>+C56</f>
        <v>ESTRUCTURA METALICA</v>
      </c>
      <c r="G60" s="199">
        <f>SUM(G57:G59)</f>
        <v>0</v>
      </c>
      <c r="H60" s="183"/>
      <c r="I60" s="184"/>
      <c r="J60" s="184"/>
      <c r="K60" s="184"/>
      <c r="L60" s="226"/>
      <c r="M60" s="227"/>
      <c r="N60" s="200">
        <f>SUM(N57:N59)</f>
        <v>0</v>
      </c>
      <c r="O60" s="39"/>
      <c r="P60" s="229">
        <f>SUM(P56:P59)</f>
        <v>0</v>
      </c>
      <c r="Q60" s="230">
        <f>SUM(Q56:Q59)</f>
        <v>1196</v>
      </c>
      <c r="R60" s="230">
        <f>SUM(R56:R59)</f>
        <v>0</v>
      </c>
      <c r="S60" s="231">
        <f>SUM(S56:S59)</f>
        <v>0</v>
      </c>
      <c r="T60" s="232">
        <f>SUM(T56:T59)</f>
        <v>1196</v>
      </c>
      <c r="U60" s="44"/>
      <c r="V60" s="27"/>
      <c r="AF60" s="45"/>
      <c r="AG60" s="46" t="str">
        <f t="shared" si="30"/>
        <v>CAP. 8: ESTRUCTURA METALICA</v>
      </c>
      <c r="AH60" s="47">
        <f t="shared" si="31"/>
        <v>56</v>
      </c>
      <c r="AI60" s="47"/>
      <c r="AJ60" s="47"/>
      <c r="AK60" s="48"/>
      <c r="AL60" s="49"/>
      <c r="AO60" s="205"/>
      <c r="AP60" s="206"/>
      <c r="AQ60" s="206"/>
      <c r="AR60" s="206"/>
      <c r="AS60" s="233">
        <f>SUM(AS57:AS59)</f>
        <v>0</v>
      </c>
      <c r="AU60" s="55"/>
    </row>
    <row r="61" spans="1:47" ht="23.15" customHeight="1" thickBot="1" x14ac:dyDescent="0.4">
      <c r="A61" s="78"/>
      <c r="B61" s="131"/>
      <c r="C61" s="132"/>
      <c r="D61" s="133"/>
      <c r="E61" s="134"/>
      <c r="F61" s="131"/>
      <c r="G61" s="234"/>
      <c r="V61" s="27"/>
      <c r="AF61" s="45"/>
      <c r="AG61" s="46"/>
      <c r="AH61" s="47"/>
      <c r="AI61" s="47"/>
      <c r="AJ61" s="47"/>
      <c r="AK61" s="48"/>
      <c r="AL61" s="49"/>
      <c r="AU61" s="55"/>
    </row>
    <row r="62" spans="1:47" ht="15.5" x14ac:dyDescent="0.35">
      <c r="A62" s="208" t="s">
        <v>97</v>
      </c>
      <c r="B62" s="138">
        <v>9</v>
      </c>
      <c r="C62" s="209" t="s">
        <v>159</v>
      </c>
      <c r="D62" s="140"/>
      <c r="E62" s="140"/>
      <c r="F62" s="140"/>
      <c r="G62" s="141">
        <f>SUM(G63:G65)</f>
        <v>0</v>
      </c>
      <c r="H62" s="27"/>
      <c r="I62" s="27"/>
      <c r="J62" s="27"/>
      <c r="K62" s="27"/>
      <c r="L62" s="27"/>
      <c r="M62" s="27"/>
      <c r="N62" s="143">
        <f>SUM(N63:N65)</f>
        <v>0</v>
      </c>
      <c r="O62" s="44"/>
      <c r="P62" s="210"/>
      <c r="Q62" s="211"/>
      <c r="R62" s="211"/>
      <c r="S62" s="212"/>
      <c r="T62" s="213"/>
      <c r="U62" s="44">
        <f>IF(G62&lt;&gt;"",N62-G62*$N$2,0)</f>
        <v>0</v>
      </c>
      <c r="V62" s="148" t="s">
        <v>99</v>
      </c>
      <c r="AF62" s="45"/>
      <c r="AG62" s="46" t="str">
        <f t="shared" ref="AG62:AG66" si="32">"CAP. " &amp; $B$62 &amp; ": " &amp; $C$62</f>
        <v>CAP. 9: PISOS Y ENCHAPES</v>
      </c>
      <c r="AH62" s="47">
        <f t="shared" ref="AH62:AH66" si="33">ROW($B$62)</f>
        <v>62</v>
      </c>
      <c r="AI62" s="47"/>
      <c r="AJ62" s="47"/>
      <c r="AK62" s="48"/>
      <c r="AL62" s="49"/>
      <c r="AO62" s="214"/>
      <c r="AP62" s="215"/>
      <c r="AQ62" s="215"/>
      <c r="AR62" s="215"/>
      <c r="AS62" s="216">
        <f>SUM(AS63:AS65)</f>
        <v>0</v>
      </c>
      <c r="AU62" s="55"/>
    </row>
    <row r="63" spans="1:47" hidden="1" x14ac:dyDescent="0.35">
      <c r="A63" s="151" t="s">
        <v>100</v>
      </c>
      <c r="B63" s="152"/>
      <c r="C63" s="153"/>
      <c r="D63" s="154"/>
      <c r="E63" s="155"/>
      <c r="F63" s="156"/>
      <c r="G63" s="157"/>
      <c r="H63" s="158"/>
      <c r="I63" s="156"/>
      <c r="J63" s="156"/>
      <c r="K63" s="156"/>
      <c r="L63" s="217"/>
      <c r="M63" s="218"/>
      <c r="N63" s="161"/>
      <c r="O63" s="39"/>
      <c r="P63" s="40"/>
      <c r="Q63" s="41"/>
      <c r="R63" s="41"/>
      <c r="S63" s="42"/>
      <c r="T63" s="43"/>
      <c r="U63" s="44"/>
      <c r="V63" s="27"/>
      <c r="AF63" s="45"/>
      <c r="AG63" s="46" t="str">
        <f t="shared" si="32"/>
        <v>CAP. 9: PISOS Y ENCHAPES</v>
      </c>
      <c r="AH63" s="47">
        <f t="shared" si="33"/>
        <v>62</v>
      </c>
      <c r="AI63" s="47"/>
      <c r="AJ63" s="47"/>
      <c r="AK63" s="48"/>
      <c r="AL63" s="49"/>
      <c r="AO63" s="50"/>
      <c r="AP63" s="51"/>
      <c r="AQ63" s="52"/>
      <c r="AR63" s="162"/>
      <c r="AS63" s="219"/>
      <c r="AU63" s="55"/>
    </row>
    <row r="64" spans="1:47" x14ac:dyDescent="0.35">
      <c r="A64" s="235" t="s">
        <v>160</v>
      </c>
      <c r="B64" s="165" t="s">
        <v>161</v>
      </c>
      <c r="C64" s="166"/>
      <c r="D64" s="167"/>
      <c r="E64" s="168"/>
      <c r="F64" s="33"/>
      <c r="G64" s="34">
        <f>ROUND(E64 * F64,$J$2)</f>
        <v>0</v>
      </c>
      <c r="H64" s="35">
        <f>ANALISIS!H1154</f>
        <v>38868</v>
      </c>
      <c r="I64" s="33">
        <f>ANALISIS!H1161</f>
        <v>47788</v>
      </c>
      <c r="J64" s="33">
        <v>1</v>
      </c>
      <c r="K64" s="33">
        <f>ROUNDUP((ANALISIS!$I$1145/8)/$J$64,0)</f>
        <v>0</v>
      </c>
      <c r="L64" s="36">
        <f>ROUND(I64 * E64,$J$2)</f>
        <v>0</v>
      </c>
      <c r="M64" s="37">
        <f>ROUND(H64 * E64,$J$2)</f>
        <v>0</v>
      </c>
      <c r="N64" s="38">
        <f>G64*$N$2</f>
        <v>0</v>
      </c>
      <c r="O64" s="39"/>
      <c r="P64" s="40">
        <f>ROUND(ANALISIS!H1152*E64,0)</f>
        <v>0</v>
      </c>
      <c r="Q64" s="41">
        <f>ROUND(ANALISIS!H1149*E64,0)</f>
        <v>0</v>
      </c>
      <c r="R64" s="41">
        <f>ROUND(ANALISIS!H1146*E64,0)</f>
        <v>0</v>
      </c>
      <c r="S64" s="42">
        <f>ROUND(ANALISIS!H1143*E64,0)</f>
        <v>0</v>
      </c>
      <c r="T64" s="43">
        <f>P64+Q64+R64+S64</f>
        <v>0</v>
      </c>
      <c r="U64" s="44"/>
      <c r="V64" s="27"/>
      <c r="AF64" s="45"/>
      <c r="AG64" s="46" t="str">
        <f t="shared" si="32"/>
        <v>CAP. 9: PISOS Y ENCHAPES</v>
      </c>
      <c r="AH64" s="47">
        <f t="shared" si="33"/>
        <v>62</v>
      </c>
      <c r="AI64" s="47"/>
      <c r="AJ64" s="47"/>
      <c r="AK64" s="48"/>
      <c r="AL64" s="49"/>
      <c r="AO64" s="50">
        <f>E64</f>
        <v>0</v>
      </c>
      <c r="AP64" s="51"/>
      <c r="AQ64" s="52">
        <f>AO64+AP64</f>
        <v>0</v>
      </c>
      <c r="AR64" s="53">
        <f>F64</f>
        <v>0</v>
      </c>
      <c r="AS64" s="54">
        <f>ROUND(AQ64 * AR64,$J$2)</f>
        <v>0</v>
      </c>
      <c r="AU64" s="55"/>
    </row>
    <row r="65" spans="1:47" x14ac:dyDescent="0.35">
      <c r="A65" s="176"/>
      <c r="B65" s="221"/>
      <c r="C65" s="222"/>
      <c r="D65" s="223"/>
      <c r="E65" s="224"/>
      <c r="F65" s="184"/>
      <c r="G65" s="225"/>
      <c r="H65" s="183"/>
      <c r="I65" s="184"/>
      <c r="J65" s="184"/>
      <c r="K65" s="184"/>
      <c r="L65" s="226"/>
      <c r="M65" s="227"/>
      <c r="N65" s="187"/>
      <c r="O65" s="39"/>
      <c r="P65" s="40"/>
      <c r="Q65" s="41"/>
      <c r="R65" s="41"/>
      <c r="S65" s="42"/>
      <c r="T65" s="43"/>
      <c r="U65" s="44"/>
      <c r="V65" s="27"/>
      <c r="AF65" s="45"/>
      <c r="AG65" s="46" t="str">
        <f t="shared" si="32"/>
        <v>CAP. 9: PISOS Y ENCHAPES</v>
      </c>
      <c r="AH65" s="47">
        <f t="shared" si="33"/>
        <v>62</v>
      </c>
      <c r="AI65" s="47"/>
      <c r="AJ65" s="47"/>
      <c r="AK65" s="48"/>
      <c r="AL65" s="49"/>
      <c r="AO65" s="50"/>
      <c r="AP65" s="51"/>
      <c r="AQ65" s="52"/>
      <c r="AR65" s="162"/>
      <c r="AS65" s="219"/>
      <c r="AU65" s="55"/>
    </row>
    <row r="66" spans="1:47" ht="15" thickBot="1" x14ac:dyDescent="0.4">
      <c r="A66" s="228" t="s">
        <v>112</v>
      </c>
      <c r="B66" s="194"/>
      <c r="C66" s="195"/>
      <c r="D66" s="196"/>
      <c r="E66" s="197"/>
      <c r="F66" s="198" t="str">
        <f>+C62</f>
        <v>PISOS Y ENCHAPES</v>
      </c>
      <c r="G66" s="199">
        <f>SUM(G63:G65)</f>
        <v>0</v>
      </c>
      <c r="H66" s="183"/>
      <c r="I66" s="184"/>
      <c r="J66" s="184"/>
      <c r="K66" s="184"/>
      <c r="L66" s="226"/>
      <c r="M66" s="227"/>
      <c r="N66" s="200">
        <f>SUM(N63:N65)</f>
        <v>0</v>
      </c>
      <c r="O66" s="39"/>
      <c r="P66" s="229">
        <f>SUM(P62:P65)</f>
        <v>0</v>
      </c>
      <c r="Q66" s="230">
        <f>SUM(Q62:Q65)</f>
        <v>0</v>
      </c>
      <c r="R66" s="230">
        <f>SUM(R62:R65)</f>
        <v>0</v>
      </c>
      <c r="S66" s="231">
        <f>SUM(S62:S65)</f>
        <v>0</v>
      </c>
      <c r="T66" s="232">
        <f>SUM(T62:T65)</f>
        <v>0</v>
      </c>
      <c r="U66" s="44"/>
      <c r="V66" s="27"/>
      <c r="AF66" s="45"/>
      <c r="AG66" s="46" t="str">
        <f t="shared" si="32"/>
        <v>CAP. 9: PISOS Y ENCHAPES</v>
      </c>
      <c r="AH66" s="47">
        <f t="shared" si="33"/>
        <v>62</v>
      </c>
      <c r="AI66" s="47"/>
      <c r="AJ66" s="47"/>
      <c r="AK66" s="48"/>
      <c r="AL66" s="49"/>
      <c r="AO66" s="205"/>
      <c r="AP66" s="206"/>
      <c r="AQ66" s="206"/>
      <c r="AR66" s="206"/>
      <c r="AS66" s="233">
        <f>SUM(AS63:AS65)</f>
        <v>0</v>
      </c>
      <c r="AU66" s="55"/>
    </row>
    <row r="67" spans="1:47" ht="23.15" customHeight="1" thickBot="1" x14ac:dyDescent="0.4">
      <c r="A67" s="78"/>
      <c r="B67" s="131"/>
      <c r="C67" s="132"/>
      <c r="D67" s="133"/>
      <c r="E67" s="134"/>
      <c r="F67" s="131"/>
      <c r="G67" s="234"/>
      <c r="V67" s="27"/>
      <c r="AF67" s="45"/>
      <c r="AG67" s="46"/>
      <c r="AH67" s="47"/>
      <c r="AI67" s="47"/>
      <c r="AJ67" s="47"/>
      <c r="AK67" s="48"/>
      <c r="AL67" s="49"/>
      <c r="AU67" s="55"/>
    </row>
    <row r="68" spans="1:47" ht="15.5" x14ac:dyDescent="0.35">
      <c r="A68" s="208" t="s">
        <v>97</v>
      </c>
      <c r="B68" s="138">
        <v>10</v>
      </c>
      <c r="C68" s="209" t="s">
        <v>681</v>
      </c>
      <c r="D68" s="140"/>
      <c r="E68" s="140"/>
      <c r="F68" s="140"/>
      <c r="G68" s="141">
        <f>SUM(G69:G71)</f>
        <v>0</v>
      </c>
      <c r="H68" s="27"/>
      <c r="I68" s="27"/>
      <c r="J68" s="27"/>
      <c r="K68" s="27"/>
      <c r="L68" s="27"/>
      <c r="M68" s="27"/>
      <c r="N68" s="143">
        <f>SUM(N69:N71)</f>
        <v>0</v>
      </c>
      <c r="O68" s="44"/>
      <c r="P68" s="210"/>
      <c r="Q68" s="211"/>
      <c r="R68" s="211"/>
      <c r="S68" s="212"/>
      <c r="T68" s="213"/>
      <c r="U68" s="44">
        <f>IF(G68&lt;&gt;"",N68-G68*$N$2,0)</f>
        <v>0</v>
      </c>
      <c r="V68" s="148" t="s">
        <v>99</v>
      </c>
      <c r="AF68" s="45"/>
      <c r="AG68" s="46" t="str">
        <f t="shared" ref="AG68:AG70" si="34">"CAP. " &amp; $B$68 &amp; ": " &amp; $C$68</f>
        <v>CAP. 10: ESTRUCTURA EN CONCRETO</v>
      </c>
      <c r="AH68" s="47">
        <f t="shared" ref="AH68:AH70" si="35">ROW($B$68)</f>
        <v>68</v>
      </c>
      <c r="AI68" s="47"/>
      <c r="AJ68" s="47"/>
      <c r="AK68" s="48"/>
      <c r="AL68" s="49"/>
      <c r="AO68" s="214"/>
      <c r="AP68" s="215"/>
      <c r="AQ68" s="215"/>
      <c r="AR68" s="215"/>
      <c r="AS68" s="216">
        <f>SUM(AS69:AS71)</f>
        <v>0</v>
      </c>
      <c r="AU68" s="55"/>
    </row>
    <row r="69" spans="1:47" hidden="1" x14ac:dyDescent="0.35">
      <c r="A69" s="151" t="s">
        <v>100</v>
      </c>
      <c r="B69" s="152"/>
      <c r="C69" s="153"/>
      <c r="D69" s="154"/>
      <c r="E69" s="155"/>
      <c r="F69" s="156"/>
      <c r="G69" s="157"/>
      <c r="H69" s="158"/>
      <c r="I69" s="156"/>
      <c r="J69" s="156"/>
      <c r="K69" s="156"/>
      <c r="L69" s="217"/>
      <c r="M69" s="218"/>
      <c r="N69" s="161"/>
      <c r="O69" s="39"/>
      <c r="P69" s="40"/>
      <c r="Q69" s="41"/>
      <c r="R69" s="41"/>
      <c r="S69" s="42"/>
      <c r="T69" s="43"/>
      <c r="U69" s="44"/>
      <c r="V69" s="27"/>
      <c r="AF69" s="45"/>
      <c r="AG69" s="46" t="str">
        <f t="shared" si="34"/>
        <v>CAP. 10: ESTRUCTURA EN CONCRETO</v>
      </c>
      <c r="AH69" s="47">
        <f t="shared" si="35"/>
        <v>68</v>
      </c>
      <c r="AI69" s="47"/>
      <c r="AJ69" s="47"/>
      <c r="AK69" s="48"/>
      <c r="AL69" s="49"/>
      <c r="AO69" s="50"/>
      <c r="AP69" s="51"/>
      <c r="AQ69" s="52"/>
      <c r="AR69" s="162"/>
      <c r="AS69" s="219"/>
      <c r="AU69" s="55"/>
    </row>
    <row r="70" spans="1:47" x14ac:dyDescent="0.35">
      <c r="A70" s="164" t="s">
        <v>165</v>
      </c>
      <c r="B70" s="165" t="s">
        <v>166</v>
      </c>
      <c r="C70" s="166"/>
      <c r="D70" s="167"/>
      <c r="E70" s="168"/>
      <c r="F70" s="33"/>
      <c r="G70" s="34">
        <f t="shared" ref="G70" si="36">ROUND(E70 * F70,$J$2)</f>
        <v>0</v>
      </c>
      <c r="H70" s="35">
        <f>ANALISIS!H1282</f>
        <v>488128</v>
      </c>
      <c r="I70" s="33">
        <f>ANALISIS!H1289</f>
        <v>600153</v>
      </c>
      <c r="J70" s="33">
        <v>1</v>
      </c>
      <c r="K70" s="33">
        <f>ROUNDUP((ANALISIS!$I$1273/8)/$J$70,0)</f>
        <v>0</v>
      </c>
      <c r="L70" s="36">
        <f t="shared" ref="L70" si="37">ROUND(I70 * E70,$J$2)</f>
        <v>0</v>
      </c>
      <c r="M70" s="37">
        <f t="shared" ref="M70" si="38">ROUND(H70 * E70,$J$2)</f>
        <v>0</v>
      </c>
      <c r="N70" s="38">
        <f t="shared" ref="N70" si="39">G70*$N$2</f>
        <v>0</v>
      </c>
      <c r="O70" s="39"/>
      <c r="P70" s="40">
        <f>ROUND(ANALISIS!H1280*E70,0)</f>
        <v>0</v>
      </c>
      <c r="Q70" s="41">
        <f>ROUND(ANALISIS!H1277*E70,0) + 1</f>
        <v>1</v>
      </c>
      <c r="R70" s="41">
        <f>ROUND(ANALISIS!H1274*E70,0)</f>
        <v>0</v>
      </c>
      <c r="S70" s="42">
        <f>ROUND(ANALISIS!H1271*E70,0)</f>
        <v>0</v>
      </c>
      <c r="T70" s="43">
        <f t="shared" ref="T70" si="40">P70+Q70+R70+S70</f>
        <v>1</v>
      </c>
      <c r="U70" s="44"/>
      <c r="V70" s="27">
        <v>77</v>
      </c>
      <c r="AF70" s="45"/>
      <c r="AG70" s="46" t="str">
        <f t="shared" si="34"/>
        <v>CAP. 10: ESTRUCTURA EN CONCRETO</v>
      </c>
      <c r="AH70" s="47">
        <f t="shared" si="35"/>
        <v>68</v>
      </c>
      <c r="AI70" s="47"/>
      <c r="AJ70" s="47"/>
      <c r="AK70" s="48"/>
      <c r="AL70" s="49"/>
      <c r="AO70" s="50">
        <f t="shared" ref="AO70" si="41">E70</f>
        <v>0</v>
      </c>
      <c r="AP70" s="51"/>
      <c r="AQ70" s="52">
        <f t="shared" ref="AQ70" si="42">AO70+AP70</f>
        <v>0</v>
      </c>
      <c r="AR70" s="53">
        <f t="shared" ref="AR70" si="43">F70</f>
        <v>0</v>
      </c>
      <c r="AS70" s="54">
        <f t="shared" ref="AS70" si="44">ROUND(AQ70 * AR70,$J$2)</f>
        <v>0</v>
      </c>
      <c r="AU70" s="55"/>
    </row>
    <row r="71" spans="1:47" x14ac:dyDescent="0.35">
      <c r="A71" s="176"/>
      <c r="B71" s="221"/>
      <c r="C71" s="222"/>
      <c r="D71" s="223"/>
      <c r="E71" s="224"/>
      <c r="F71" s="184"/>
      <c r="G71" s="225"/>
      <c r="H71" s="183"/>
      <c r="I71" s="184"/>
      <c r="J71" s="184"/>
      <c r="K71" s="184"/>
      <c r="L71" s="226"/>
      <c r="M71" s="227"/>
      <c r="N71" s="187"/>
      <c r="O71" s="39"/>
      <c r="P71" s="40"/>
      <c r="Q71" s="41"/>
      <c r="R71" s="41"/>
      <c r="S71" s="42"/>
      <c r="T71" s="43"/>
      <c r="U71" s="44"/>
      <c r="V71" s="27"/>
      <c r="AF71" s="45"/>
      <c r="AG71" s="46" t="str">
        <f>"CAP. " &amp; $B$68 &amp; ": " &amp; $C$68</f>
        <v>CAP. 10: ESTRUCTURA EN CONCRETO</v>
      </c>
      <c r="AH71" s="47">
        <f>ROW($B$68)</f>
        <v>68</v>
      </c>
      <c r="AI71" s="47"/>
      <c r="AJ71" s="47"/>
      <c r="AK71" s="48"/>
      <c r="AL71" s="49"/>
      <c r="AO71" s="50"/>
      <c r="AP71" s="51"/>
      <c r="AQ71" s="52"/>
      <c r="AR71" s="162"/>
      <c r="AS71" s="219"/>
      <c r="AU71" s="55"/>
    </row>
    <row r="72" spans="1:47" ht="15" thickBot="1" x14ac:dyDescent="0.4">
      <c r="A72" s="228" t="s">
        <v>112</v>
      </c>
      <c r="B72" s="194"/>
      <c r="C72" s="195"/>
      <c r="D72" s="196"/>
      <c r="E72" s="197"/>
      <c r="F72" s="198" t="str">
        <f>+C68</f>
        <v>ESTRUCTURA EN CONCRETO</v>
      </c>
      <c r="G72" s="199">
        <f>SUM(G69:G71)</f>
        <v>0</v>
      </c>
      <c r="H72" s="183"/>
      <c r="I72" s="184"/>
      <c r="J72" s="184"/>
      <c r="K72" s="184"/>
      <c r="L72" s="226"/>
      <c r="M72" s="227"/>
      <c r="N72" s="200">
        <f>SUM(N69:N71)</f>
        <v>0</v>
      </c>
      <c r="O72" s="39"/>
      <c r="P72" s="229">
        <f>SUM(P68:P71)</f>
        <v>0</v>
      </c>
      <c r="Q72" s="230">
        <f>SUM(Q68:Q71)</f>
        <v>1</v>
      </c>
      <c r="R72" s="230">
        <f>SUM(R68:R71)</f>
        <v>0</v>
      </c>
      <c r="S72" s="231">
        <f>SUM(S68:S71)</f>
        <v>0</v>
      </c>
      <c r="T72" s="232">
        <f>SUM(T68:T71)</f>
        <v>1</v>
      </c>
      <c r="U72" s="44"/>
      <c r="V72" s="27"/>
      <c r="AF72" s="45"/>
      <c r="AG72" s="46" t="str">
        <f>"CAP. " &amp; $B$68 &amp; ": " &amp; $C$68</f>
        <v>CAP. 10: ESTRUCTURA EN CONCRETO</v>
      </c>
      <c r="AH72" s="47">
        <f>ROW($B$68)</f>
        <v>68</v>
      </c>
      <c r="AI72" s="47"/>
      <c r="AJ72" s="47"/>
      <c r="AK72" s="48"/>
      <c r="AL72" s="49"/>
      <c r="AO72" s="205"/>
      <c r="AP72" s="206"/>
      <c r="AQ72" s="206"/>
      <c r="AR72" s="206"/>
      <c r="AS72" s="233">
        <f>SUM(AS69:AS71)</f>
        <v>0</v>
      </c>
      <c r="AU72" s="55"/>
    </row>
    <row r="73" spans="1:47" ht="23.15" customHeight="1" thickBot="1" x14ac:dyDescent="0.4">
      <c r="A73" s="78"/>
      <c r="B73" s="131"/>
      <c r="C73" s="132"/>
      <c r="D73" s="133"/>
      <c r="E73" s="134"/>
      <c r="F73" s="131"/>
      <c r="G73" s="234"/>
      <c r="V73" s="27"/>
      <c r="AF73" s="45"/>
      <c r="AG73" s="46"/>
      <c r="AH73" s="47"/>
      <c r="AI73" s="47"/>
      <c r="AJ73" s="47"/>
      <c r="AK73" s="48"/>
      <c r="AL73" s="49"/>
      <c r="AU73" s="55"/>
    </row>
    <row r="74" spans="1:47" ht="15.5" x14ac:dyDescent="0.35">
      <c r="A74" s="208" t="s">
        <v>97</v>
      </c>
      <c r="B74" s="138">
        <v>11</v>
      </c>
      <c r="C74" s="209" t="s">
        <v>174</v>
      </c>
      <c r="D74" s="140"/>
      <c r="E74" s="140"/>
      <c r="F74" s="140"/>
      <c r="G74" s="141">
        <f>SUM(G75:G77)</f>
        <v>0</v>
      </c>
      <c r="H74" s="27"/>
      <c r="I74" s="27"/>
      <c r="J74" s="27"/>
      <c r="K74" s="27"/>
      <c r="L74" s="27"/>
      <c r="M74" s="27"/>
      <c r="N74" s="143">
        <f>SUM(N75:N77)</f>
        <v>0</v>
      </c>
      <c r="O74" s="44"/>
      <c r="P74" s="210"/>
      <c r="Q74" s="211"/>
      <c r="R74" s="211"/>
      <c r="S74" s="212"/>
      <c r="T74" s="213"/>
      <c r="U74" s="44">
        <f>IF(G74&lt;&gt;"",N74-G74*$N$2,0)</f>
        <v>0</v>
      </c>
      <c r="V74" s="148" t="s">
        <v>99</v>
      </c>
      <c r="AF74" s="45"/>
      <c r="AG74" s="46" t="str">
        <f>"CAP. " &amp; $B$74 &amp; ": " &amp; $C$74</f>
        <v>CAP. 11: RED ELECTRICA Y APARATOS ELECTRICOS</v>
      </c>
      <c r="AH74" s="47">
        <f>ROW($B$74)</f>
        <v>74</v>
      </c>
      <c r="AI74" s="47"/>
      <c r="AJ74" s="47"/>
      <c r="AK74" s="48"/>
      <c r="AL74" s="49"/>
      <c r="AO74" s="214"/>
      <c r="AP74" s="215"/>
      <c r="AQ74" s="215"/>
      <c r="AR74" s="215"/>
      <c r="AS74" s="216">
        <f>SUM(AS75:AS77)</f>
        <v>0</v>
      </c>
      <c r="AU74" s="55"/>
    </row>
    <row r="75" spans="1:47" hidden="1" x14ac:dyDescent="0.35">
      <c r="A75" s="151" t="s">
        <v>100</v>
      </c>
      <c r="B75" s="152"/>
      <c r="C75" s="153"/>
      <c r="D75" s="154"/>
      <c r="E75" s="155"/>
      <c r="F75" s="156"/>
      <c r="G75" s="157"/>
      <c r="H75" s="158"/>
      <c r="I75" s="156"/>
      <c r="J75" s="156"/>
      <c r="K75" s="156"/>
      <c r="L75" s="217"/>
      <c r="M75" s="218"/>
      <c r="N75" s="161"/>
      <c r="O75" s="39"/>
      <c r="P75" s="40"/>
      <c r="Q75" s="41"/>
      <c r="R75" s="41"/>
      <c r="S75" s="42"/>
      <c r="T75" s="43"/>
      <c r="U75" s="44"/>
      <c r="V75" s="27"/>
      <c r="AF75" s="45"/>
      <c r="AG75" s="46" t="str">
        <f>"CAP. " &amp; $B$74 &amp; ": " &amp; $C$74</f>
        <v>CAP. 11: RED ELECTRICA Y APARATOS ELECTRICOS</v>
      </c>
      <c r="AH75" s="47">
        <f>ROW($B$74)</f>
        <v>74</v>
      </c>
      <c r="AI75" s="47"/>
      <c r="AJ75" s="47"/>
      <c r="AK75" s="48"/>
      <c r="AL75" s="49"/>
      <c r="AO75" s="50"/>
      <c r="AP75" s="51"/>
      <c r="AQ75" s="52"/>
      <c r="AR75" s="162"/>
      <c r="AS75" s="219"/>
      <c r="AU75" s="55"/>
    </row>
    <row r="76" spans="1:47" x14ac:dyDescent="0.35">
      <c r="A76" s="169" t="s">
        <v>175</v>
      </c>
      <c r="B76" s="170" t="s">
        <v>176</v>
      </c>
      <c r="C76" s="171"/>
      <c r="D76" s="173"/>
      <c r="E76" s="172"/>
      <c r="F76" s="33"/>
      <c r="G76" s="34">
        <f t="shared" ref="G76" si="45">ROUND(E76 * F76,$J$2)</f>
        <v>0</v>
      </c>
      <c r="H76" s="35">
        <f>ANALISIS!H1487</f>
        <v>109309</v>
      </c>
      <c r="I76" s="33">
        <f>ANALISIS!H1494</f>
        <v>134395</v>
      </c>
      <c r="J76" s="33">
        <v>1</v>
      </c>
      <c r="K76" s="33">
        <f>ROUNDUP((ANALISIS!$I$1478/8)/$J$76,0)</f>
        <v>0</v>
      </c>
      <c r="L76" s="36">
        <f t="shared" ref="L76" si="46">ROUND(I76 * E76,$J$2)</f>
        <v>0</v>
      </c>
      <c r="M76" s="37">
        <f t="shared" ref="M76" si="47">ROUND(H76 * E76,$J$2)</f>
        <v>0</v>
      </c>
      <c r="N76" s="38">
        <f t="shared" ref="N76" si="48">G76*$N$2</f>
        <v>0</v>
      </c>
      <c r="O76" s="39"/>
      <c r="P76" s="40">
        <f>ROUND(ANALISIS!H1485*E76,0)</f>
        <v>0</v>
      </c>
      <c r="Q76" s="41">
        <f>ROUND(ANALISIS!H1482*E76,0)</f>
        <v>0</v>
      </c>
      <c r="R76" s="41">
        <f>ROUND(ANALISIS!H1479*E76,0)</f>
        <v>0</v>
      </c>
      <c r="S76" s="42">
        <f>ROUND(ANALISIS!H1476*E76,0)</f>
        <v>0</v>
      </c>
      <c r="T76" s="43">
        <f t="shared" ref="T76" si="49">P76+Q76+R76+S76</f>
        <v>0</v>
      </c>
      <c r="U76" s="44"/>
      <c r="V76" s="27">
        <v>99</v>
      </c>
      <c r="AF76" s="45"/>
      <c r="AG76" s="46" t="str">
        <f>"CAP. " &amp; $B$74 &amp; ": " &amp; $C$74</f>
        <v>CAP. 11: RED ELECTRICA Y APARATOS ELECTRICOS</v>
      </c>
      <c r="AH76" s="47">
        <f>ROW($B$74)</f>
        <v>74</v>
      </c>
      <c r="AI76" s="47"/>
      <c r="AJ76" s="47"/>
      <c r="AK76" s="48"/>
      <c r="AL76" s="49"/>
      <c r="AO76" s="50">
        <f t="shared" ref="AO76" si="50">E76</f>
        <v>0</v>
      </c>
      <c r="AP76" s="51"/>
      <c r="AQ76" s="52">
        <f t="shared" ref="AQ76" si="51">AO76+AP76</f>
        <v>0</v>
      </c>
      <c r="AR76" s="53">
        <f t="shared" ref="AR76" si="52">F76</f>
        <v>0</v>
      </c>
      <c r="AS76" s="54">
        <f t="shared" ref="AS76" si="53">ROUND(AQ76 * AR76,$J$2)</f>
        <v>0</v>
      </c>
      <c r="AU76" s="55"/>
    </row>
    <row r="77" spans="1:47" x14ac:dyDescent="0.35">
      <c r="A77" s="176"/>
      <c r="B77" s="221"/>
      <c r="C77" s="222"/>
      <c r="D77" s="223"/>
      <c r="E77" s="224"/>
      <c r="F77" s="184"/>
      <c r="G77" s="225"/>
      <c r="H77" s="183"/>
      <c r="I77" s="184"/>
      <c r="J77" s="184"/>
      <c r="K77" s="184"/>
      <c r="L77" s="226"/>
      <c r="M77" s="227"/>
      <c r="N77" s="187"/>
      <c r="O77" s="39"/>
      <c r="P77" s="40"/>
      <c r="Q77" s="41"/>
      <c r="R77" s="41"/>
      <c r="S77" s="42"/>
      <c r="T77" s="43"/>
      <c r="U77" s="44"/>
      <c r="V77" s="27"/>
      <c r="AF77" s="45"/>
      <c r="AG77" s="46" t="str">
        <f>"CAP. " &amp; $B$74 &amp; ": " &amp; $C$74</f>
        <v>CAP. 11: RED ELECTRICA Y APARATOS ELECTRICOS</v>
      </c>
      <c r="AH77" s="47">
        <f>ROW($B$74)</f>
        <v>74</v>
      </c>
      <c r="AI77" s="47"/>
      <c r="AJ77" s="47"/>
      <c r="AK77" s="48"/>
      <c r="AL77" s="49"/>
      <c r="AO77" s="50"/>
      <c r="AP77" s="51"/>
      <c r="AQ77" s="52"/>
      <c r="AR77" s="162"/>
      <c r="AS77" s="219"/>
      <c r="AU77" s="55"/>
    </row>
    <row r="78" spans="1:47" ht="15" thickBot="1" x14ac:dyDescent="0.4">
      <c r="A78" s="228" t="s">
        <v>112</v>
      </c>
      <c r="B78" s="194"/>
      <c r="C78" s="195"/>
      <c r="D78" s="196"/>
      <c r="E78" s="197"/>
      <c r="F78" s="198" t="str">
        <f>+C74</f>
        <v>RED ELECTRICA Y APARATOS ELECTRICOS</v>
      </c>
      <c r="G78" s="199">
        <f>SUM(G75:G77)</f>
        <v>0</v>
      </c>
      <c r="H78" s="183"/>
      <c r="I78" s="184"/>
      <c r="J78" s="184"/>
      <c r="K78" s="184"/>
      <c r="L78" s="226"/>
      <c r="M78" s="227"/>
      <c r="N78" s="200">
        <f>SUM(N75:N77)</f>
        <v>0</v>
      </c>
      <c r="O78" s="39"/>
      <c r="P78" s="229">
        <f>SUM(P74:P77)</f>
        <v>0</v>
      </c>
      <c r="Q78" s="230">
        <f>SUM(Q74:Q77)</f>
        <v>0</v>
      </c>
      <c r="R78" s="230">
        <f>SUM(R74:R77)</f>
        <v>0</v>
      </c>
      <c r="S78" s="231">
        <f>SUM(S74:S77)</f>
        <v>0</v>
      </c>
      <c r="T78" s="232">
        <f>SUM(T74:T77)</f>
        <v>0</v>
      </c>
      <c r="U78" s="44"/>
      <c r="V78" s="27"/>
      <c r="AF78" s="45"/>
      <c r="AG78" s="46" t="str">
        <f>"CAP. " &amp; $B$74 &amp; ": " &amp; $C$74</f>
        <v>CAP. 11: RED ELECTRICA Y APARATOS ELECTRICOS</v>
      </c>
      <c r="AH78" s="47">
        <f>ROW($B$74)</f>
        <v>74</v>
      </c>
      <c r="AI78" s="47"/>
      <c r="AJ78" s="47"/>
      <c r="AK78" s="48"/>
      <c r="AL78" s="49"/>
      <c r="AO78" s="205"/>
      <c r="AP78" s="206"/>
      <c r="AQ78" s="206"/>
      <c r="AR78" s="206"/>
      <c r="AS78" s="233">
        <f>SUM(AS75:AS77)</f>
        <v>0</v>
      </c>
      <c r="AU78" s="55"/>
    </row>
    <row r="79" spans="1:47" ht="23.15" customHeight="1" thickBot="1" x14ac:dyDescent="0.4">
      <c r="A79" s="78"/>
      <c r="B79" s="131"/>
      <c r="C79" s="132"/>
      <c r="D79" s="133"/>
      <c r="E79" s="134"/>
      <c r="F79" s="131"/>
      <c r="G79" s="234"/>
      <c r="V79" s="27"/>
      <c r="AF79" s="45"/>
      <c r="AG79" s="46"/>
      <c r="AH79" s="47"/>
      <c r="AI79" s="47"/>
      <c r="AJ79" s="47"/>
      <c r="AK79" s="48"/>
      <c r="AL79" s="49"/>
      <c r="AU79" s="55"/>
    </row>
    <row r="80" spans="1:47" ht="15.5" x14ac:dyDescent="0.35">
      <c r="A80" s="208" t="s">
        <v>97</v>
      </c>
      <c r="B80" s="138">
        <v>12</v>
      </c>
      <c r="C80" s="209" t="s">
        <v>190</v>
      </c>
      <c r="D80" s="140"/>
      <c r="E80" s="140"/>
      <c r="F80" s="140"/>
      <c r="G80" s="141">
        <f>SUM(G81:G83)</f>
        <v>0</v>
      </c>
      <c r="H80" s="27"/>
      <c r="I80" s="27"/>
      <c r="J80" s="27"/>
      <c r="K80" s="27"/>
      <c r="L80" s="27"/>
      <c r="M80" s="27"/>
      <c r="N80" s="143">
        <f>SUM(N81:N83)</f>
        <v>0</v>
      </c>
      <c r="O80" s="44"/>
      <c r="P80" s="210"/>
      <c r="Q80" s="211"/>
      <c r="R80" s="211"/>
      <c r="S80" s="212"/>
      <c r="T80" s="213"/>
      <c r="U80" s="44">
        <f>IF(G80&lt;&gt;"",N80-G80*$N$2,0)</f>
        <v>0</v>
      </c>
      <c r="V80" s="148" t="s">
        <v>99</v>
      </c>
      <c r="AF80" s="45"/>
      <c r="AG80" s="46" t="str">
        <f>"CAP. " &amp; $B$80 &amp; ": " &amp; $C$80</f>
        <v>CAP. 12: RED HIDROSANITARIA</v>
      </c>
      <c r="AH80" s="47">
        <f>ROW($B$80)</f>
        <v>80</v>
      </c>
      <c r="AI80" s="47"/>
      <c r="AJ80" s="47"/>
      <c r="AK80" s="48"/>
      <c r="AL80" s="49"/>
      <c r="AO80" s="214"/>
      <c r="AP80" s="215"/>
      <c r="AQ80" s="215"/>
      <c r="AR80" s="215"/>
      <c r="AS80" s="216">
        <f>SUM(AS81:AS83)</f>
        <v>0</v>
      </c>
      <c r="AU80" s="55"/>
    </row>
    <row r="81" spans="1:47" hidden="1" x14ac:dyDescent="0.35">
      <c r="A81" s="151" t="s">
        <v>100</v>
      </c>
      <c r="B81" s="152"/>
      <c r="C81" s="153"/>
      <c r="D81" s="154"/>
      <c r="E81" s="155"/>
      <c r="F81" s="156"/>
      <c r="G81" s="157"/>
      <c r="H81" s="158"/>
      <c r="I81" s="156"/>
      <c r="J81" s="156"/>
      <c r="K81" s="156"/>
      <c r="L81" s="217"/>
      <c r="M81" s="218"/>
      <c r="N81" s="161"/>
      <c r="O81" s="39"/>
      <c r="P81" s="40"/>
      <c r="Q81" s="41"/>
      <c r="R81" s="41"/>
      <c r="S81" s="42"/>
      <c r="T81" s="43"/>
      <c r="U81" s="44"/>
      <c r="V81" s="27"/>
      <c r="AF81" s="45"/>
      <c r="AG81" s="46" t="str">
        <f>"CAP. " &amp; $B$80 &amp; ": " &amp; $C$80</f>
        <v>CAP. 12: RED HIDROSANITARIA</v>
      </c>
      <c r="AH81" s="47">
        <f>ROW($B$80)</f>
        <v>80</v>
      </c>
      <c r="AI81" s="47"/>
      <c r="AJ81" s="47"/>
      <c r="AK81" s="48"/>
      <c r="AL81" s="49"/>
      <c r="AO81" s="50"/>
      <c r="AP81" s="51"/>
      <c r="AQ81" s="52"/>
      <c r="AR81" s="162"/>
      <c r="AS81" s="219"/>
      <c r="AU81" s="55"/>
    </row>
    <row r="82" spans="1:47" x14ac:dyDescent="0.35">
      <c r="A82" s="169" t="s">
        <v>191</v>
      </c>
      <c r="B82" s="170" t="s">
        <v>192</v>
      </c>
      <c r="C82" s="171"/>
      <c r="D82" s="173"/>
      <c r="E82" s="172"/>
      <c r="F82" s="33"/>
      <c r="G82" s="34">
        <f>ROUND(E82 * F82,$J$2)</f>
        <v>0</v>
      </c>
      <c r="H82" s="35">
        <f>ANALISIS!H1830</f>
        <v>35443</v>
      </c>
      <c r="I82" s="33">
        <f>ANALISIS!H1837</f>
        <v>43577</v>
      </c>
      <c r="J82" s="33">
        <v>1</v>
      </c>
      <c r="K82" s="33">
        <f>ROUNDUP((ANALISIS!$I$1820/8)/$J$82,0)</f>
        <v>0</v>
      </c>
      <c r="L82" s="36">
        <f>ROUND(I82 * E82,$J$2)</f>
        <v>0</v>
      </c>
      <c r="M82" s="37">
        <f>ROUND(H82 * E82,$J$2)</f>
        <v>0</v>
      </c>
      <c r="N82" s="38">
        <f>G82*$N$2</f>
        <v>0</v>
      </c>
      <c r="O82" s="39"/>
      <c r="P82" s="40">
        <f>ROUND(ANALISIS!H1828*E82,0)</f>
        <v>0</v>
      </c>
      <c r="Q82" s="41">
        <f>ROUND(ANALISIS!H1825*E82,0)</f>
        <v>0</v>
      </c>
      <c r="R82" s="41">
        <f>ROUND(ANALISIS!H1821*E82,0)</f>
        <v>0</v>
      </c>
      <c r="S82" s="42"/>
      <c r="T82" s="43">
        <f>P82+Q82+R82+S82</f>
        <v>0</v>
      </c>
      <c r="U82" s="44"/>
      <c r="V82" s="27">
        <v>113</v>
      </c>
      <c r="AF82" s="45"/>
      <c r="AG82" s="46" t="str">
        <f>"CAP. " &amp; $B$80 &amp; ": " &amp; $C$80</f>
        <v>CAP. 12: RED HIDROSANITARIA</v>
      </c>
      <c r="AH82" s="47">
        <f>ROW($B$80)</f>
        <v>80</v>
      </c>
      <c r="AI82" s="47"/>
      <c r="AJ82" s="47"/>
      <c r="AK82" s="48"/>
      <c r="AL82" s="49"/>
      <c r="AO82" s="50">
        <f>E82</f>
        <v>0</v>
      </c>
      <c r="AP82" s="51"/>
      <c r="AQ82" s="52">
        <f>AO82+AP82</f>
        <v>0</v>
      </c>
      <c r="AR82" s="53">
        <f>F82</f>
        <v>0</v>
      </c>
      <c r="AS82" s="54">
        <f>ROUND(AQ82 * AR82,$J$2)</f>
        <v>0</v>
      </c>
      <c r="AU82" s="55"/>
    </row>
    <row r="83" spans="1:47" x14ac:dyDescent="0.35">
      <c r="A83" s="176"/>
      <c r="B83" s="221"/>
      <c r="C83" s="222"/>
      <c r="D83" s="223"/>
      <c r="E83" s="224"/>
      <c r="F83" s="184"/>
      <c r="G83" s="225"/>
      <c r="H83" s="183"/>
      <c r="I83" s="184"/>
      <c r="J83" s="184"/>
      <c r="K83" s="184"/>
      <c r="L83" s="226"/>
      <c r="M83" s="227"/>
      <c r="N83" s="187"/>
      <c r="O83" s="39"/>
      <c r="P83" s="40"/>
      <c r="Q83" s="41"/>
      <c r="R83" s="41"/>
      <c r="S83" s="42"/>
      <c r="T83" s="43"/>
      <c r="U83" s="44"/>
      <c r="V83" s="27"/>
      <c r="AF83" s="45"/>
      <c r="AG83" s="46" t="str">
        <f>"CAP. " &amp; $B$80 &amp; ": " &amp; $C$80</f>
        <v>CAP. 12: RED HIDROSANITARIA</v>
      </c>
      <c r="AH83" s="47">
        <f>ROW($B$80)</f>
        <v>80</v>
      </c>
      <c r="AI83" s="47"/>
      <c r="AJ83" s="47"/>
      <c r="AK83" s="48"/>
      <c r="AL83" s="49"/>
      <c r="AO83" s="50"/>
      <c r="AP83" s="51"/>
      <c r="AQ83" s="52"/>
      <c r="AR83" s="162"/>
      <c r="AS83" s="219"/>
      <c r="AU83" s="55"/>
    </row>
    <row r="84" spans="1:47" ht="15" thickBot="1" x14ac:dyDescent="0.4">
      <c r="A84" s="228" t="s">
        <v>112</v>
      </c>
      <c r="B84" s="194"/>
      <c r="C84" s="195"/>
      <c r="D84" s="196"/>
      <c r="E84" s="197"/>
      <c r="F84" s="198" t="str">
        <f>+C80</f>
        <v>RED HIDROSANITARIA</v>
      </c>
      <c r="G84" s="199">
        <f>SUM(G81:G83)</f>
        <v>0</v>
      </c>
      <c r="H84" s="183"/>
      <c r="I84" s="184"/>
      <c r="J84" s="184"/>
      <c r="K84" s="184"/>
      <c r="L84" s="226"/>
      <c r="M84" s="227"/>
      <c r="N84" s="200">
        <f>SUM(N81:N83)</f>
        <v>0</v>
      </c>
      <c r="O84" s="39"/>
      <c r="P84" s="229">
        <f>SUM(P80:P83)</f>
        <v>0</v>
      </c>
      <c r="Q84" s="230">
        <f>SUM(Q80:Q83)</f>
        <v>0</v>
      </c>
      <c r="R84" s="230">
        <f>SUM(R80:R83)</f>
        <v>0</v>
      </c>
      <c r="S84" s="231">
        <f>SUM(S80:S83)</f>
        <v>0</v>
      </c>
      <c r="T84" s="232">
        <f>SUM(T80:T83)</f>
        <v>0</v>
      </c>
      <c r="U84" s="44"/>
      <c r="V84" s="27"/>
      <c r="AF84" s="45"/>
      <c r="AG84" s="46" t="str">
        <f>"CAP. " &amp; $B$80 &amp; ": " &amp; $C$80</f>
        <v>CAP. 12: RED HIDROSANITARIA</v>
      </c>
      <c r="AH84" s="47">
        <f>ROW($B$80)</f>
        <v>80</v>
      </c>
      <c r="AI84" s="47"/>
      <c r="AJ84" s="47"/>
      <c r="AK84" s="48"/>
      <c r="AL84" s="49"/>
      <c r="AO84" s="205"/>
      <c r="AP84" s="206"/>
      <c r="AQ84" s="206"/>
      <c r="AR84" s="206"/>
      <c r="AS84" s="233">
        <f>SUM(AS81:AS83)</f>
        <v>0</v>
      </c>
      <c r="AU84" s="55"/>
    </row>
    <row r="85" spans="1:47" ht="23.15" customHeight="1" thickBot="1" x14ac:dyDescent="0.4">
      <c r="A85" s="78"/>
      <c r="B85" s="131"/>
      <c r="C85" s="132"/>
      <c r="D85" s="133"/>
      <c r="E85" s="134"/>
      <c r="F85" s="131"/>
      <c r="G85" s="234"/>
      <c r="V85" s="27"/>
      <c r="AF85" s="45"/>
      <c r="AG85" s="46"/>
      <c r="AH85" s="47"/>
      <c r="AI85" s="47"/>
      <c r="AJ85" s="47"/>
      <c r="AK85" s="48"/>
      <c r="AL85" s="49"/>
      <c r="AU85" s="55"/>
    </row>
    <row r="86" spans="1:47" ht="15.5" x14ac:dyDescent="0.35">
      <c r="A86" s="208" t="s">
        <v>97</v>
      </c>
      <c r="B86" s="138">
        <v>13</v>
      </c>
      <c r="C86" s="209" t="s">
        <v>196</v>
      </c>
      <c r="D86" s="140"/>
      <c r="E86" s="140"/>
      <c r="F86" s="140"/>
      <c r="G86" s="141">
        <f>SUM(G87:G89)</f>
        <v>0</v>
      </c>
      <c r="H86" s="27"/>
      <c r="I86" s="27"/>
      <c r="J86" s="27"/>
      <c r="K86" s="27"/>
      <c r="L86" s="27"/>
      <c r="M86" s="27"/>
      <c r="N86" s="143">
        <f>SUM(N87:N89)</f>
        <v>0</v>
      </c>
      <c r="O86" s="44"/>
      <c r="P86" s="210"/>
      <c r="Q86" s="211"/>
      <c r="R86" s="211"/>
      <c r="S86" s="212"/>
      <c r="T86" s="213"/>
      <c r="U86" s="44">
        <f>IF(G86&lt;&gt;"",N86-G86*$N$2,0)</f>
        <v>0</v>
      </c>
      <c r="V86" s="148" t="s">
        <v>99</v>
      </c>
      <c r="AF86" s="45"/>
      <c r="AG86" s="46" t="str">
        <f>"CAP. " &amp; $B$86 &amp; ": " &amp; $C$86</f>
        <v>CAP. 13: APARATOS Y ACCESORIOS SANITARIOS</v>
      </c>
      <c r="AH86" s="47">
        <f>ROW($B$86)</f>
        <v>86</v>
      </c>
      <c r="AI86" s="47"/>
      <c r="AJ86" s="47"/>
      <c r="AK86" s="48"/>
      <c r="AL86" s="49"/>
      <c r="AO86" s="214"/>
      <c r="AP86" s="215"/>
      <c r="AQ86" s="215"/>
      <c r="AR86" s="215"/>
      <c r="AS86" s="216">
        <f>SUM(AS87:AS89)</f>
        <v>0</v>
      </c>
      <c r="AU86" s="55"/>
    </row>
    <row r="87" spans="1:47" hidden="1" x14ac:dyDescent="0.35">
      <c r="A87" s="151" t="s">
        <v>100</v>
      </c>
      <c r="B87" s="152"/>
      <c r="C87" s="153"/>
      <c r="D87" s="154"/>
      <c r="E87" s="155"/>
      <c r="F87" s="156"/>
      <c r="G87" s="157"/>
      <c r="H87" s="158"/>
      <c r="I87" s="156"/>
      <c r="J87" s="156"/>
      <c r="K87" s="156"/>
      <c r="L87" s="217"/>
      <c r="M87" s="218"/>
      <c r="N87" s="161"/>
      <c r="O87" s="39"/>
      <c r="P87" s="40"/>
      <c r="Q87" s="41"/>
      <c r="R87" s="41"/>
      <c r="S87" s="42"/>
      <c r="T87" s="43"/>
      <c r="U87" s="44"/>
      <c r="V87" s="27"/>
      <c r="AF87" s="45"/>
      <c r="AG87" s="46" t="str">
        <f>"CAP. " &amp; $B$86 &amp; ": " &amp; $C$86</f>
        <v>CAP. 13: APARATOS Y ACCESORIOS SANITARIOS</v>
      </c>
      <c r="AH87" s="47">
        <f>ROW($B$86)</f>
        <v>86</v>
      </c>
      <c r="AI87" s="47"/>
      <c r="AJ87" s="47"/>
      <c r="AK87" s="48"/>
      <c r="AL87" s="49"/>
      <c r="AO87" s="50"/>
      <c r="AP87" s="51"/>
      <c r="AQ87" s="52"/>
      <c r="AR87" s="162"/>
      <c r="AS87" s="219"/>
      <c r="AU87" s="55"/>
    </row>
    <row r="88" spans="1:47" x14ac:dyDescent="0.35">
      <c r="A88" s="164" t="s">
        <v>197</v>
      </c>
      <c r="B88" s="165" t="s">
        <v>198</v>
      </c>
      <c r="C88" s="166"/>
      <c r="D88" s="167"/>
      <c r="E88" s="168"/>
      <c r="F88" s="33"/>
      <c r="G88" s="34">
        <f t="shared" ref="G88" si="54">ROUND(E88 * F88,$J$2)</f>
        <v>0</v>
      </c>
      <c r="H88" s="35">
        <f>ANALISIS!H1920</f>
        <v>373890</v>
      </c>
      <c r="I88" s="33">
        <f>ANALISIS!H1927</f>
        <v>373890</v>
      </c>
      <c r="J88" s="33">
        <v>1</v>
      </c>
      <c r="K88" s="33">
        <f>ROUNDUP((ANALISIS!$I$1910/8)/$J$88,0)</f>
        <v>0</v>
      </c>
      <c r="L88" s="36">
        <f t="shared" ref="L88" si="55">ROUND(I88 * E88,$J$2)</f>
        <v>0</v>
      </c>
      <c r="M88" s="37">
        <f t="shared" ref="M88" si="56">ROUND(H88 * E88,$J$2)</f>
        <v>0</v>
      </c>
      <c r="N88" s="38">
        <f t="shared" ref="N88" si="57">G88*$N$2</f>
        <v>0</v>
      </c>
      <c r="O88" s="39"/>
      <c r="P88" s="40">
        <f>ROUND(ANALISIS!H1918*E88,0)</f>
        <v>0</v>
      </c>
      <c r="Q88" s="41">
        <f>ROUND(ANALISIS!H1915*E88,0) + 12</f>
        <v>12</v>
      </c>
      <c r="R88" s="41">
        <f>ROUND(ANALISIS!H1912*E88,0)</f>
        <v>0</v>
      </c>
      <c r="S88" s="42">
        <f>ROUND(ANALISIS!H1908*E88,0)</f>
        <v>0</v>
      </c>
      <c r="T88" s="43">
        <f t="shared" ref="T88" si="58">P88+Q88+R88+S88</f>
        <v>12</v>
      </c>
      <c r="U88" s="44"/>
      <c r="V88" s="27">
        <v>82</v>
      </c>
      <c r="AF88" s="45"/>
      <c r="AG88" s="46" t="str">
        <f>"CAP. " &amp; $B$86 &amp; ": " &amp; $C$86</f>
        <v>CAP. 13: APARATOS Y ACCESORIOS SANITARIOS</v>
      </c>
      <c r="AH88" s="47">
        <f>ROW($B$86)</f>
        <v>86</v>
      </c>
      <c r="AI88" s="47"/>
      <c r="AJ88" s="47"/>
      <c r="AK88" s="48"/>
      <c r="AL88" s="49"/>
      <c r="AO88" s="50">
        <f t="shared" ref="AO88" si="59">E88</f>
        <v>0</v>
      </c>
      <c r="AP88" s="51"/>
      <c r="AQ88" s="52">
        <f t="shared" ref="AQ88" si="60">AO88+AP88</f>
        <v>0</v>
      </c>
      <c r="AR88" s="53">
        <f t="shared" ref="AR88" si="61">F88</f>
        <v>0</v>
      </c>
      <c r="AS88" s="54">
        <f t="shared" ref="AS88" si="62">ROUND(AQ88 * AR88,$J$2)</f>
        <v>0</v>
      </c>
      <c r="AU88" s="55"/>
    </row>
    <row r="89" spans="1:47" x14ac:dyDescent="0.35">
      <c r="A89" s="176"/>
      <c r="B89" s="221"/>
      <c r="C89" s="222"/>
      <c r="D89" s="223"/>
      <c r="E89" s="224"/>
      <c r="F89" s="184"/>
      <c r="G89" s="225"/>
      <c r="H89" s="183"/>
      <c r="I89" s="184"/>
      <c r="J89" s="184"/>
      <c r="K89" s="184"/>
      <c r="L89" s="226"/>
      <c r="M89" s="227"/>
      <c r="N89" s="187"/>
      <c r="O89" s="39"/>
      <c r="P89" s="40"/>
      <c r="Q89" s="41"/>
      <c r="R89" s="41"/>
      <c r="S89" s="42"/>
      <c r="T89" s="43"/>
      <c r="U89" s="44"/>
      <c r="V89" s="27"/>
      <c r="AF89" s="45"/>
      <c r="AG89" s="46" t="str">
        <f>"CAP. " &amp; $B$86 &amp; ": " &amp; $C$86</f>
        <v>CAP. 13: APARATOS Y ACCESORIOS SANITARIOS</v>
      </c>
      <c r="AH89" s="47">
        <f>ROW($B$86)</f>
        <v>86</v>
      </c>
      <c r="AI89" s="47"/>
      <c r="AJ89" s="47"/>
      <c r="AK89" s="48"/>
      <c r="AL89" s="49"/>
      <c r="AO89" s="50"/>
      <c r="AP89" s="51"/>
      <c r="AQ89" s="52"/>
      <c r="AR89" s="162"/>
      <c r="AS89" s="219"/>
      <c r="AU89" s="55"/>
    </row>
    <row r="90" spans="1:47" ht="15" thickBot="1" x14ac:dyDescent="0.4">
      <c r="A90" s="228" t="s">
        <v>112</v>
      </c>
      <c r="B90" s="194"/>
      <c r="C90" s="195"/>
      <c r="D90" s="196"/>
      <c r="E90" s="197"/>
      <c r="F90" s="198" t="str">
        <f>+C86</f>
        <v>APARATOS Y ACCESORIOS SANITARIOS</v>
      </c>
      <c r="G90" s="199">
        <f>SUM(G87:G89)</f>
        <v>0</v>
      </c>
      <c r="H90" s="183"/>
      <c r="I90" s="184"/>
      <c r="J90" s="184"/>
      <c r="K90" s="184"/>
      <c r="L90" s="226"/>
      <c r="M90" s="227"/>
      <c r="N90" s="200">
        <f>SUM(N87:N89)</f>
        <v>0</v>
      </c>
      <c r="O90" s="39"/>
      <c r="P90" s="229">
        <f>SUM(P86:P89)</f>
        <v>0</v>
      </c>
      <c r="Q90" s="230">
        <f>SUM(Q86:Q89)</f>
        <v>12</v>
      </c>
      <c r="R90" s="230">
        <f>SUM(R86:R89)</f>
        <v>0</v>
      </c>
      <c r="S90" s="231">
        <f>SUM(S86:S89)</f>
        <v>0</v>
      </c>
      <c r="T90" s="232">
        <f>SUM(T86:T89)</f>
        <v>12</v>
      </c>
      <c r="U90" s="44"/>
      <c r="V90" s="27"/>
      <c r="AF90" s="45"/>
      <c r="AG90" s="46" t="str">
        <f>"CAP. " &amp; $B$86 &amp; ": " &amp; $C$86</f>
        <v>CAP. 13: APARATOS Y ACCESORIOS SANITARIOS</v>
      </c>
      <c r="AH90" s="47">
        <f>ROW($B$86)</f>
        <v>86</v>
      </c>
      <c r="AI90" s="47"/>
      <c r="AJ90" s="47"/>
      <c r="AK90" s="48"/>
      <c r="AL90" s="49"/>
      <c r="AO90" s="205"/>
      <c r="AP90" s="206"/>
      <c r="AQ90" s="206"/>
      <c r="AR90" s="206"/>
      <c r="AS90" s="233">
        <f>SUM(AS87:AS89)</f>
        <v>0</v>
      </c>
      <c r="AU90" s="55"/>
    </row>
    <row r="91" spans="1:47" ht="23.15" customHeight="1" thickBot="1" x14ac:dyDescent="0.4">
      <c r="A91" s="78"/>
      <c r="B91" s="131"/>
      <c r="C91" s="132"/>
      <c r="D91" s="133"/>
      <c r="E91" s="134"/>
      <c r="F91" s="131"/>
      <c r="G91" s="234"/>
      <c r="V91" s="27"/>
      <c r="AF91" s="45"/>
      <c r="AG91" s="46"/>
      <c r="AH91" s="47"/>
      <c r="AI91" s="47"/>
      <c r="AJ91" s="47"/>
      <c r="AK91" s="48"/>
      <c r="AL91" s="49"/>
      <c r="AU91" s="55"/>
    </row>
    <row r="92" spans="1:47" ht="15.5" x14ac:dyDescent="0.35">
      <c r="A92" s="208" t="s">
        <v>97</v>
      </c>
      <c r="B92" s="138">
        <v>14</v>
      </c>
      <c r="C92" s="209" t="s">
        <v>208</v>
      </c>
      <c r="D92" s="140"/>
      <c r="E92" s="140"/>
      <c r="F92" s="140"/>
      <c r="G92" s="141">
        <f>SUM(G93:G95)</f>
        <v>0</v>
      </c>
      <c r="H92" s="27"/>
      <c r="I92" s="27"/>
      <c r="J92" s="27"/>
      <c r="K92" s="27"/>
      <c r="L92" s="27"/>
      <c r="M92" s="27"/>
      <c r="N92" s="143">
        <f>SUM(N93:N95)</f>
        <v>0</v>
      </c>
      <c r="O92" s="44"/>
      <c r="P92" s="210"/>
      <c r="Q92" s="211"/>
      <c r="R92" s="211"/>
      <c r="S92" s="212"/>
      <c r="T92" s="213"/>
      <c r="U92" s="44">
        <f>IF(G92&lt;&gt;"",N92-G92*$N$2,0)</f>
        <v>0</v>
      </c>
      <c r="V92" s="148" t="s">
        <v>99</v>
      </c>
      <c r="AF92" s="45"/>
      <c r="AG92" s="46" t="str">
        <f>"CAP. " &amp; $B$92 &amp; ": " &amp; $C$92</f>
        <v>CAP. 14: RED GAS</v>
      </c>
      <c r="AH92" s="47">
        <f>ROW($B$92)</f>
        <v>92</v>
      </c>
      <c r="AI92" s="47"/>
      <c r="AJ92" s="47"/>
      <c r="AK92" s="48"/>
      <c r="AL92" s="49"/>
      <c r="AO92" s="214"/>
      <c r="AP92" s="215"/>
      <c r="AQ92" s="215"/>
      <c r="AR92" s="215"/>
      <c r="AS92" s="216">
        <f>SUM(AS93:AS95)</f>
        <v>0</v>
      </c>
      <c r="AU92" s="55"/>
    </row>
    <row r="93" spans="1:47" hidden="1" x14ac:dyDescent="0.35">
      <c r="A93" s="151" t="s">
        <v>100</v>
      </c>
      <c r="B93" s="152"/>
      <c r="C93" s="153"/>
      <c r="D93" s="154"/>
      <c r="E93" s="155"/>
      <c r="F93" s="156"/>
      <c r="G93" s="157"/>
      <c r="H93" s="158"/>
      <c r="I93" s="156"/>
      <c r="J93" s="156"/>
      <c r="K93" s="156"/>
      <c r="L93" s="217"/>
      <c r="M93" s="218"/>
      <c r="N93" s="161"/>
      <c r="O93" s="39"/>
      <c r="P93" s="40"/>
      <c r="Q93" s="41"/>
      <c r="R93" s="41"/>
      <c r="S93" s="42"/>
      <c r="T93" s="43"/>
      <c r="U93" s="44"/>
      <c r="V93" s="27"/>
      <c r="AF93" s="45"/>
      <c r="AG93" s="46" t="str">
        <f>"CAP. " &amp; $B$92 &amp; ": " &amp; $C$92</f>
        <v>CAP. 14: RED GAS</v>
      </c>
      <c r="AH93" s="47">
        <f>ROW($B$92)</f>
        <v>92</v>
      </c>
      <c r="AI93" s="47"/>
      <c r="AJ93" s="47"/>
      <c r="AK93" s="48"/>
      <c r="AL93" s="49"/>
      <c r="AO93" s="50"/>
      <c r="AP93" s="51"/>
      <c r="AQ93" s="52"/>
      <c r="AR93" s="162"/>
      <c r="AS93" s="219"/>
      <c r="AU93" s="55"/>
    </row>
    <row r="94" spans="1:47" x14ac:dyDescent="0.35">
      <c r="A94" s="175" t="s">
        <v>209</v>
      </c>
      <c r="B94" s="29" t="s">
        <v>210</v>
      </c>
      <c r="C94" s="30"/>
      <c r="D94" s="31"/>
      <c r="E94" s="220"/>
      <c r="F94" s="33"/>
      <c r="G94" s="34">
        <f>ROUND(E94 * F94,$J$2)</f>
        <v>0</v>
      </c>
      <c r="H94" s="35">
        <f>ANALISIS!H2186</f>
        <v>9459935</v>
      </c>
      <c r="I94" s="33">
        <f>ANALISIS!H2193</f>
        <v>11630990</v>
      </c>
      <c r="J94" s="33">
        <v>1</v>
      </c>
      <c r="K94" s="33">
        <f>ROUNDUP((ANALISIS!$I$2177/8)/$J$94,0)</f>
        <v>0</v>
      </c>
      <c r="L94" s="36">
        <f>ROUND(I94 * E94,$J$2)</f>
        <v>0</v>
      </c>
      <c r="M94" s="37">
        <f>ROUND(H94 * E94,$J$2)</f>
        <v>0</v>
      </c>
      <c r="N94" s="38">
        <f>G94*$N$2</f>
        <v>0</v>
      </c>
      <c r="O94" s="39"/>
      <c r="P94" s="40">
        <f>ROUND(ANALISIS!H2184*E94,0)</f>
        <v>0</v>
      </c>
      <c r="Q94" s="41">
        <f>ROUND(ANALISIS!H2181*E94,0)</f>
        <v>0</v>
      </c>
      <c r="R94" s="41">
        <f>ROUND(ANALISIS!H2178*E94,0)</f>
        <v>0</v>
      </c>
      <c r="S94" s="42">
        <f>ROUND(ANALISIS!H2175*E94,0)</f>
        <v>0</v>
      </c>
      <c r="T94" s="43">
        <f>P94+Q94+R94+S94</f>
        <v>0</v>
      </c>
      <c r="U94" s="44"/>
      <c r="V94" s="27">
        <v>94</v>
      </c>
      <c r="AF94" s="45"/>
      <c r="AG94" s="46" t="str">
        <f>"CAP. " &amp; $B$92 &amp; ": " &amp; $C$92</f>
        <v>CAP. 14: RED GAS</v>
      </c>
      <c r="AH94" s="47">
        <f>ROW($B$92)</f>
        <v>92</v>
      </c>
      <c r="AI94" s="47"/>
      <c r="AJ94" s="47"/>
      <c r="AK94" s="48"/>
      <c r="AL94" s="49"/>
      <c r="AO94" s="50">
        <f>E94</f>
        <v>0</v>
      </c>
      <c r="AP94" s="51"/>
      <c r="AQ94" s="52">
        <f>AO94+AP94</f>
        <v>0</v>
      </c>
      <c r="AR94" s="53">
        <f>F94</f>
        <v>0</v>
      </c>
      <c r="AS94" s="54">
        <f>ROUND(AQ94 * AR94,$J$2)</f>
        <v>0</v>
      </c>
      <c r="AU94" s="55"/>
    </row>
    <row r="95" spans="1:47" x14ac:dyDescent="0.35">
      <c r="A95" s="176"/>
      <c r="B95" s="221"/>
      <c r="C95" s="222"/>
      <c r="D95" s="223"/>
      <c r="E95" s="224"/>
      <c r="F95" s="184"/>
      <c r="G95" s="225"/>
      <c r="H95" s="183"/>
      <c r="I95" s="184"/>
      <c r="J95" s="184"/>
      <c r="K95" s="184"/>
      <c r="L95" s="226"/>
      <c r="M95" s="227"/>
      <c r="N95" s="187"/>
      <c r="O95" s="39"/>
      <c r="P95" s="40"/>
      <c r="Q95" s="41"/>
      <c r="R95" s="41"/>
      <c r="S95" s="42"/>
      <c r="T95" s="43"/>
      <c r="U95" s="44"/>
      <c r="V95" s="27"/>
      <c r="AF95" s="45"/>
      <c r="AG95" s="46" t="str">
        <f>"CAP. " &amp; $B$92 &amp; ": " &amp; $C$92</f>
        <v>CAP. 14: RED GAS</v>
      </c>
      <c r="AH95" s="47">
        <f>ROW($B$92)</f>
        <v>92</v>
      </c>
      <c r="AI95" s="47"/>
      <c r="AJ95" s="47"/>
      <c r="AK95" s="48"/>
      <c r="AL95" s="49"/>
      <c r="AO95" s="50"/>
      <c r="AP95" s="51"/>
      <c r="AQ95" s="52"/>
      <c r="AR95" s="162"/>
      <c r="AS95" s="219"/>
      <c r="AU95" s="55"/>
    </row>
    <row r="96" spans="1:47" ht="15" thickBot="1" x14ac:dyDescent="0.4">
      <c r="A96" s="228" t="s">
        <v>112</v>
      </c>
      <c r="B96" s="194"/>
      <c r="C96" s="195"/>
      <c r="D96" s="196"/>
      <c r="E96" s="197"/>
      <c r="F96" s="198" t="str">
        <f>+C92</f>
        <v>RED GAS</v>
      </c>
      <c r="G96" s="199">
        <f>SUM(G93:G95)</f>
        <v>0</v>
      </c>
      <c r="H96" s="183"/>
      <c r="I96" s="184"/>
      <c r="J96" s="184"/>
      <c r="K96" s="184"/>
      <c r="L96" s="226"/>
      <c r="M96" s="227"/>
      <c r="N96" s="200">
        <f>SUM(N93:N95)</f>
        <v>0</v>
      </c>
      <c r="O96" s="39"/>
      <c r="P96" s="229">
        <f>SUM(P92:P95)</f>
        <v>0</v>
      </c>
      <c r="Q96" s="230">
        <f>SUM(Q92:Q95)</f>
        <v>0</v>
      </c>
      <c r="R96" s="230">
        <f>SUM(R92:R95)</f>
        <v>0</v>
      </c>
      <c r="S96" s="231">
        <f>SUM(S92:S95)</f>
        <v>0</v>
      </c>
      <c r="T96" s="232">
        <f>SUM(T92:T95)</f>
        <v>0</v>
      </c>
      <c r="U96" s="44"/>
      <c r="V96" s="27"/>
      <c r="AF96" s="45"/>
      <c r="AG96" s="46" t="str">
        <f>"CAP. " &amp; $B$92 &amp; ": " &amp; $C$92</f>
        <v>CAP. 14: RED GAS</v>
      </c>
      <c r="AH96" s="47">
        <f>ROW($B$92)</f>
        <v>92</v>
      </c>
      <c r="AI96" s="47"/>
      <c r="AJ96" s="47"/>
      <c r="AK96" s="48"/>
      <c r="AL96" s="49"/>
      <c r="AO96" s="205"/>
      <c r="AP96" s="206"/>
      <c r="AQ96" s="206"/>
      <c r="AR96" s="206"/>
      <c r="AS96" s="233">
        <f>SUM(AS93:AS95)</f>
        <v>0</v>
      </c>
      <c r="AU96" s="55"/>
    </row>
    <row r="97" spans="1:48" ht="23.15" customHeight="1" thickBot="1" x14ac:dyDescent="0.4">
      <c r="A97" s="78"/>
      <c r="B97" s="131"/>
      <c r="C97" s="132"/>
      <c r="D97" s="133"/>
      <c r="E97" s="134"/>
      <c r="F97" s="131"/>
      <c r="G97" s="234"/>
      <c r="V97" s="27"/>
      <c r="AF97" s="45"/>
      <c r="AG97" s="46"/>
      <c r="AH97" s="47"/>
      <c r="AI97" s="47"/>
      <c r="AJ97" s="47"/>
      <c r="AK97" s="48"/>
      <c r="AL97" s="49"/>
      <c r="AU97" s="55"/>
    </row>
    <row r="98" spans="1:48" ht="15.5" x14ac:dyDescent="0.35">
      <c r="A98" s="208" t="s">
        <v>97</v>
      </c>
      <c r="B98" s="138" t="s">
        <v>212</v>
      </c>
      <c r="C98" s="209" t="s">
        <v>213</v>
      </c>
      <c r="D98" s="140"/>
      <c r="E98" s="140"/>
      <c r="F98" s="140"/>
      <c r="G98" s="141">
        <f>SUM(G99:G101)</f>
        <v>0</v>
      </c>
      <c r="H98" s="27"/>
      <c r="I98" s="27"/>
      <c r="J98" s="27"/>
      <c r="K98" s="27"/>
      <c r="L98" s="27"/>
      <c r="M98" s="27"/>
      <c r="N98" s="143">
        <f>SUM(N99:N101)</f>
        <v>0</v>
      </c>
      <c r="O98" s="44"/>
      <c r="P98" s="210"/>
      <c r="Q98" s="211"/>
      <c r="R98" s="211"/>
      <c r="S98" s="212"/>
      <c r="T98" s="213"/>
      <c r="U98" s="44">
        <f>IF(G98&lt;&gt;"",N98-G98*$N$2,0)</f>
        <v>0</v>
      </c>
      <c r="V98" s="148" t="s">
        <v>99</v>
      </c>
      <c r="AF98" s="45"/>
      <c r="AG98" s="46" t="str">
        <f>"CAP. " &amp; $B$98 &amp; ": " &amp; $C$98</f>
        <v>CAP. 15.: OTROS EQUIPOS Y ACTIVIDADES</v>
      </c>
      <c r="AH98" s="47">
        <f>ROW($B$98)</f>
        <v>98</v>
      </c>
      <c r="AI98" s="47"/>
      <c r="AJ98" s="47"/>
      <c r="AK98" s="48"/>
      <c r="AL98" s="49"/>
      <c r="AO98" s="214"/>
      <c r="AP98" s="215"/>
      <c r="AQ98" s="215"/>
      <c r="AR98" s="215"/>
      <c r="AS98" s="216">
        <f>SUM(AS99:AS101)</f>
        <v>0</v>
      </c>
      <c r="AU98" s="55"/>
    </row>
    <row r="99" spans="1:48" hidden="1" x14ac:dyDescent="0.35">
      <c r="A99" s="151" t="s">
        <v>100</v>
      </c>
      <c r="B99" s="152"/>
      <c r="C99" s="153"/>
      <c r="D99" s="154"/>
      <c r="E99" s="155"/>
      <c r="F99" s="156"/>
      <c r="G99" s="157"/>
      <c r="H99" s="158"/>
      <c r="I99" s="156"/>
      <c r="J99" s="156"/>
      <c r="K99" s="156"/>
      <c r="L99" s="217"/>
      <c r="M99" s="218"/>
      <c r="N99" s="161"/>
      <c r="O99" s="39"/>
      <c r="P99" s="40"/>
      <c r="Q99" s="41"/>
      <c r="R99" s="41"/>
      <c r="S99" s="42"/>
      <c r="T99" s="43"/>
      <c r="U99" s="44"/>
      <c r="V99" s="27"/>
      <c r="AF99" s="45"/>
      <c r="AG99" s="46" t="str">
        <f>"CAP. " &amp; $B$98 &amp; ": " &amp; $C$98</f>
        <v>CAP. 15.: OTROS EQUIPOS Y ACTIVIDADES</v>
      </c>
      <c r="AH99" s="47">
        <f>ROW($B$98)</f>
        <v>98</v>
      </c>
      <c r="AI99" s="47"/>
      <c r="AJ99" s="47"/>
      <c r="AK99" s="48"/>
      <c r="AL99" s="49"/>
      <c r="AO99" s="50"/>
      <c r="AP99" s="51"/>
      <c r="AQ99" s="52"/>
      <c r="AR99" s="162"/>
      <c r="AS99" s="219"/>
      <c r="AU99" s="55"/>
    </row>
    <row r="100" spans="1:48" x14ac:dyDescent="0.35">
      <c r="A100" s="175" t="s">
        <v>215</v>
      </c>
      <c r="B100" s="29" t="s">
        <v>214</v>
      </c>
      <c r="C100" s="30"/>
      <c r="D100" s="31"/>
      <c r="E100" s="32"/>
      <c r="F100" s="33"/>
      <c r="G100" s="34">
        <f>ROUND(E100 * F100,$J$2)</f>
        <v>0</v>
      </c>
      <c r="H100" s="35">
        <f>ANALISIS!H2215</f>
        <v>8575285</v>
      </c>
      <c r="I100" s="33">
        <f>ANALISIS!H2222</f>
        <v>10543313</v>
      </c>
      <c r="J100" s="33">
        <v>1</v>
      </c>
      <c r="K100" s="33">
        <f>ROUNDUP((ANALISIS!$I$2201/8)/$J$100,0)</f>
        <v>0</v>
      </c>
      <c r="L100" s="36">
        <f>ROUND(I100 * E100,$J$2)</f>
        <v>0</v>
      </c>
      <c r="M100" s="37">
        <f>ROUND(H100 * E100,$J$2)</f>
        <v>0</v>
      </c>
      <c r="N100" s="38">
        <f>G100*$N$2</f>
        <v>0</v>
      </c>
      <c r="O100" s="39"/>
      <c r="P100" s="40">
        <f>ROUND(ANALISIS!H2213*E100,0)</f>
        <v>0</v>
      </c>
      <c r="Q100" s="41">
        <f>ROUND(ANALISIS!H2210*E100,0)</f>
        <v>0</v>
      </c>
      <c r="R100" s="41">
        <f>ROUND(ANALISIS!H2203*E100,0)</f>
        <v>0</v>
      </c>
      <c r="S100" s="42"/>
      <c r="T100" s="43">
        <f>P100+Q100+R100+S100</f>
        <v>0</v>
      </c>
      <c r="U100" s="44"/>
      <c r="V100" s="27"/>
      <c r="AF100" s="45"/>
      <c r="AG100" s="46" t="str">
        <f>"CAP. " &amp; $B$98 &amp; ": " &amp; $C$98</f>
        <v>CAP. 15.: OTROS EQUIPOS Y ACTIVIDADES</v>
      </c>
      <c r="AH100" s="47">
        <f>ROW($B$98)</f>
        <v>98</v>
      </c>
      <c r="AI100" s="47"/>
      <c r="AJ100" s="47"/>
      <c r="AK100" s="48"/>
      <c r="AL100" s="49"/>
      <c r="AO100" s="50">
        <f>E100</f>
        <v>0</v>
      </c>
      <c r="AP100" s="51"/>
      <c r="AQ100" s="52">
        <f>AO100+AP100</f>
        <v>0</v>
      </c>
      <c r="AR100" s="53">
        <f>F100</f>
        <v>0</v>
      </c>
      <c r="AS100" s="54">
        <f>ROUND(AQ100 * AR100,$J$2)</f>
        <v>0</v>
      </c>
      <c r="AU100" s="55"/>
    </row>
    <row r="101" spans="1:48" x14ac:dyDescent="0.35">
      <c r="A101" s="176"/>
      <c r="B101" s="221"/>
      <c r="C101" s="222"/>
      <c r="D101" s="223"/>
      <c r="E101" s="224"/>
      <c r="F101" s="184"/>
      <c r="G101" s="225"/>
      <c r="H101" s="183"/>
      <c r="I101" s="184"/>
      <c r="J101" s="184"/>
      <c r="K101" s="184"/>
      <c r="L101" s="226"/>
      <c r="M101" s="227"/>
      <c r="N101" s="187"/>
      <c r="O101" s="39"/>
      <c r="P101" s="40"/>
      <c r="Q101" s="41"/>
      <c r="R101" s="41"/>
      <c r="S101" s="42"/>
      <c r="T101" s="43"/>
      <c r="U101" s="44"/>
      <c r="V101" s="27"/>
      <c r="AF101" s="45"/>
      <c r="AG101" s="46" t="str">
        <f>"CAP. " &amp; $B$98 &amp; ": " &amp; $C$98</f>
        <v>CAP. 15.: OTROS EQUIPOS Y ACTIVIDADES</v>
      </c>
      <c r="AH101" s="47">
        <f>ROW($B$98)</f>
        <v>98</v>
      </c>
      <c r="AI101" s="47"/>
      <c r="AJ101" s="47"/>
      <c r="AK101" s="48"/>
      <c r="AL101" s="49"/>
      <c r="AO101" s="50"/>
      <c r="AP101" s="51"/>
      <c r="AQ101" s="52"/>
      <c r="AR101" s="162"/>
      <c r="AS101" s="219"/>
      <c r="AU101" s="55"/>
    </row>
    <row r="102" spans="1:48" ht="15" thickBot="1" x14ac:dyDescent="0.4">
      <c r="A102" s="228" t="s">
        <v>112</v>
      </c>
      <c r="B102" s="194"/>
      <c r="C102" s="195"/>
      <c r="D102" s="196"/>
      <c r="E102" s="197"/>
      <c r="F102" s="198" t="str">
        <f>+C98</f>
        <v>OTROS EQUIPOS Y ACTIVIDADES</v>
      </c>
      <c r="G102" s="199">
        <f>SUM(G99:G101)</f>
        <v>0</v>
      </c>
      <c r="H102" s="183"/>
      <c r="I102" s="184"/>
      <c r="J102" s="184"/>
      <c r="K102" s="184"/>
      <c r="L102" s="226"/>
      <c r="M102" s="227"/>
      <c r="N102" s="200">
        <f>SUM(N99:N101)</f>
        <v>0</v>
      </c>
      <c r="O102" s="39"/>
      <c r="P102" s="229">
        <f>SUM(P98:P101)</f>
        <v>0</v>
      </c>
      <c r="Q102" s="230">
        <f>SUM(Q98:Q101)</f>
        <v>0</v>
      </c>
      <c r="R102" s="230">
        <f>SUM(R98:R101)</f>
        <v>0</v>
      </c>
      <c r="S102" s="231">
        <f>SUM(S98:S101)</f>
        <v>0</v>
      </c>
      <c r="T102" s="232">
        <f>SUM(T98:T101)</f>
        <v>0</v>
      </c>
      <c r="U102" s="44"/>
      <c r="V102" s="27"/>
      <c r="AF102" s="45"/>
      <c r="AG102" s="46" t="str">
        <f>"CAP. " &amp; $B$98 &amp; ": " &amp; $C$98</f>
        <v>CAP. 15.: OTROS EQUIPOS Y ACTIVIDADES</v>
      </c>
      <c r="AH102" s="47">
        <f>ROW($B$98)</f>
        <v>98</v>
      </c>
      <c r="AI102" s="47"/>
      <c r="AJ102" s="47"/>
      <c r="AK102" s="48"/>
      <c r="AL102" s="49"/>
      <c r="AO102" s="205"/>
      <c r="AP102" s="206"/>
      <c r="AQ102" s="206"/>
      <c r="AR102" s="206"/>
      <c r="AS102" s="233">
        <f>SUM(AS99:AS101)</f>
        <v>0</v>
      </c>
      <c r="AU102" s="55"/>
    </row>
    <row r="103" spans="1:48" ht="23.15" customHeight="1" x14ac:dyDescent="0.35">
      <c r="A103" s="78"/>
      <c r="B103" s="131"/>
      <c r="C103" s="132"/>
      <c r="D103" s="133"/>
      <c r="E103" s="134"/>
      <c r="F103" s="131"/>
      <c r="G103" s="234"/>
      <c r="V103" s="27"/>
      <c r="AF103" s="45"/>
      <c r="AG103" s="46"/>
      <c r="AH103" s="47"/>
      <c r="AI103" s="47"/>
      <c r="AJ103" s="47"/>
      <c r="AK103" s="48"/>
      <c r="AL103" s="49"/>
      <c r="AU103" s="55"/>
    </row>
    <row r="104" spans="1:48" s="240" customFormat="1" x14ac:dyDescent="0.35">
      <c r="A104" s="236" t="s">
        <v>222</v>
      </c>
      <c r="B104" s="131"/>
      <c r="C104" s="237" t="s">
        <v>223</v>
      </c>
      <c r="D104" s="133"/>
      <c r="E104" s="238" t="s">
        <v>224</v>
      </c>
      <c r="F104" s="239"/>
      <c r="G104" s="23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 s="27"/>
      <c r="W104"/>
      <c r="X104"/>
      <c r="Y104"/>
      <c r="Z104"/>
      <c r="AA104"/>
      <c r="AB104"/>
      <c r="AC104"/>
      <c r="AD104"/>
      <c r="AE104"/>
      <c r="AF104" s="45"/>
      <c r="AG104" s="46"/>
      <c r="AH104" s="47"/>
      <c r="AI104" s="47"/>
      <c r="AJ104" s="47"/>
      <c r="AK104" s="48"/>
      <c r="AL104" s="49"/>
      <c r="AM104"/>
      <c r="AN104"/>
      <c r="AO104"/>
      <c r="AP104"/>
      <c r="AQ104"/>
      <c r="AR104"/>
      <c r="AS104"/>
      <c r="AT104"/>
      <c r="AU104" s="55"/>
      <c r="AV104"/>
    </row>
    <row r="105" spans="1:48" s="88" customFormat="1" x14ac:dyDescent="0.35">
      <c r="A105" s="78"/>
      <c r="B105" s="241"/>
      <c r="C105" s="242"/>
      <c r="D105" s="243"/>
      <c r="E105" s="244"/>
      <c r="F105" s="241"/>
      <c r="G105" s="245"/>
      <c r="H105" s="116"/>
      <c r="I105" s="116"/>
      <c r="J105" s="116"/>
      <c r="K105" s="116"/>
      <c r="L105" s="245"/>
      <c r="M105" s="142"/>
      <c r="N105" s="44">
        <f>IF($A$2="CD",M104-N104,IF($A$2="CT",L104-N104,""))</f>
        <v>0</v>
      </c>
      <c r="O105" s="116"/>
      <c r="P105" s="116"/>
      <c r="Q105" s="116"/>
      <c r="R105" s="116"/>
      <c r="S105" s="116"/>
      <c r="T105" s="11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7"/>
      <c r="AF105" s="45"/>
      <c r="AG105" s="46"/>
      <c r="AH105" s="47"/>
      <c r="AI105" s="47"/>
      <c r="AJ105" s="47"/>
      <c r="AK105" s="48"/>
      <c r="AL105" s="49"/>
      <c r="AS105" s="248"/>
      <c r="AU105" s="89"/>
    </row>
    <row r="106" spans="1:48" s="240" customFormat="1" ht="15" thickBot="1" x14ac:dyDescent="0.4">
      <c r="A106" s="249" t="s">
        <v>225</v>
      </c>
      <c r="B106" s="250"/>
      <c r="C106" s="251"/>
      <c r="D106" s="252"/>
      <c r="E106" s="252"/>
      <c r="F106" s="253" t="str">
        <f>IF($A$2="CD","VALOR COSTOS DIRECTOS",IF($A$2="CT","VALOR TOTAL " &amp;E7,"Correg CT"))</f>
        <v>VALOR COSTOS DIRECTOS</v>
      </c>
      <c r="G106" s="254">
        <f>IF($A$2="CD",M106,IF($A$2="CT",L106,"Correg CT"))</f>
        <v>0</v>
      </c>
      <c r="H106" s="255"/>
      <c r="I106" s="256"/>
      <c r="J106" s="256"/>
      <c r="K106" s="256"/>
      <c r="L106" s="257">
        <f>SUM(L12:L104)</f>
        <v>0</v>
      </c>
      <c r="M106" s="258">
        <f>SUM(M12:M104)</f>
        <v>0</v>
      </c>
      <c r="N106" s="259">
        <f>+G106*$N$2</f>
        <v>0</v>
      </c>
      <c r="O106" s="260"/>
      <c r="P106" s="261">
        <f>SUM(P13:P104)/2</f>
        <v>0</v>
      </c>
      <c r="Q106" s="261">
        <f>SUM(Q13:Q104)/2</f>
        <v>1303</v>
      </c>
      <c r="R106" s="261">
        <f>SUM(R13:R104)/2</f>
        <v>0</v>
      </c>
      <c r="S106" s="261">
        <f>SUM(S13:S104)/2</f>
        <v>0</v>
      </c>
      <c r="T106" s="261">
        <f>SUM(T13:T104)/2</f>
        <v>1303</v>
      </c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3"/>
      <c r="AF106" s="264"/>
      <c r="AG106" s="265"/>
      <c r="AH106" s="266"/>
      <c r="AI106" s="266"/>
      <c r="AJ106" s="266"/>
      <c r="AK106" s="267"/>
      <c r="AL106" s="268"/>
      <c r="AO106" s="269"/>
      <c r="AP106" s="270" t="e">
        <f>[1]ACTAS!L17</f>
        <v>#REF!</v>
      </c>
      <c r="AQ106" s="270"/>
      <c r="AR106" s="271"/>
      <c r="AS106" s="272">
        <f>SUM(AS12:AS105)/3</f>
        <v>0</v>
      </c>
      <c r="AU106" s="273"/>
    </row>
    <row r="107" spans="1:48" s="88" customFormat="1" x14ac:dyDescent="0.35">
      <c r="A107" s="78"/>
      <c r="B107" s="241"/>
      <c r="C107" s="242"/>
      <c r="D107" s="243"/>
      <c r="E107" s="244"/>
      <c r="F107" s="241"/>
      <c r="G107" s="245"/>
      <c r="H107" s="116"/>
      <c r="I107" s="116"/>
      <c r="J107" s="116"/>
      <c r="K107" s="116"/>
      <c r="L107" s="245"/>
      <c r="M107" s="142"/>
      <c r="N107" s="44">
        <f>IF($A$2="CD",M106-N106,IF($A$2="CT",L106-N106,""))</f>
        <v>0</v>
      </c>
      <c r="O107" s="116"/>
      <c r="P107" s="116"/>
      <c r="Q107" s="116"/>
      <c r="R107" s="116"/>
      <c r="S107" s="116"/>
      <c r="T107" s="11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7"/>
      <c r="AF107" s="45"/>
      <c r="AG107" s="46"/>
      <c r="AH107" s="47"/>
      <c r="AI107" s="47"/>
      <c r="AJ107" s="47"/>
      <c r="AK107" s="48"/>
      <c r="AL107" s="49"/>
      <c r="AS107" s="248"/>
      <c r="AU107" s="89"/>
    </row>
    <row r="108" spans="1:48" s="240" customFormat="1" ht="15" hidden="1" thickBot="1" x14ac:dyDescent="0.4">
      <c r="A108" s="249" t="s">
        <v>226</v>
      </c>
      <c r="B108" s="250"/>
      <c r="C108" s="274"/>
      <c r="D108" s="275"/>
      <c r="E108" s="275"/>
      <c r="F108" s="276" t="s">
        <v>227</v>
      </c>
      <c r="G108" s="277"/>
      <c r="H108" s="255"/>
      <c r="I108" s="256"/>
      <c r="J108" s="256"/>
      <c r="K108" s="256"/>
      <c r="L108" s="257"/>
      <c r="M108" s="258"/>
      <c r="N108" s="259">
        <f>+G108*$N$2</f>
        <v>0</v>
      </c>
      <c r="O108" s="260"/>
      <c r="P108" s="278">
        <f>SUM(P13:P104)/2</f>
        <v>0</v>
      </c>
      <c r="Q108" s="279"/>
      <c r="R108" s="279"/>
      <c r="S108" s="279"/>
      <c r="T108" s="279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3"/>
      <c r="AF108" s="264"/>
      <c r="AG108" s="265"/>
      <c r="AH108" s="266"/>
      <c r="AI108" s="266"/>
      <c r="AJ108" s="266"/>
      <c r="AK108" s="267"/>
      <c r="AL108" s="268"/>
      <c r="AO108" s="274"/>
      <c r="AP108" s="275"/>
      <c r="AQ108" s="275"/>
      <c r="AR108" s="276" t="s">
        <v>227</v>
      </c>
      <c r="AS108" s="277"/>
      <c r="AU108" s="273"/>
    </row>
    <row r="109" spans="1:48" s="88" customFormat="1" hidden="1" x14ac:dyDescent="0.35">
      <c r="A109" s="78"/>
      <c r="B109" s="241"/>
      <c r="C109" s="242"/>
      <c r="D109" s="243"/>
      <c r="E109" s="244"/>
      <c r="F109" s="241"/>
      <c r="G109" s="245"/>
      <c r="H109" s="116"/>
      <c r="I109" s="116"/>
      <c r="J109" s="116"/>
      <c r="K109" s="116"/>
      <c r="L109" s="245"/>
      <c r="M109" s="142"/>
      <c r="N109" s="44">
        <f>IF($A$2="CD",M108-N108,IF($A$2="CT",L108-N108,""))</f>
        <v>0</v>
      </c>
      <c r="O109" s="116"/>
      <c r="P109" s="116"/>
      <c r="Q109" s="116"/>
      <c r="R109" s="116"/>
      <c r="S109" s="116"/>
      <c r="T109" s="11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7"/>
      <c r="AF109" s="45"/>
      <c r="AG109" s="46"/>
      <c r="AH109" s="47"/>
      <c r="AI109" s="47"/>
      <c r="AJ109" s="47"/>
      <c r="AK109" s="48"/>
      <c r="AL109" s="49"/>
      <c r="AS109" s="248"/>
      <c r="AU109" s="89"/>
    </row>
    <row r="110" spans="1:48" s="240" customFormat="1" ht="15" hidden="1" thickBot="1" x14ac:dyDescent="0.4">
      <c r="A110" s="249" t="s">
        <v>228</v>
      </c>
      <c r="B110" s="250"/>
      <c r="C110" s="280"/>
      <c r="D110" s="281"/>
      <c r="E110" s="281"/>
      <c r="F110" s="282" t="s">
        <v>229</v>
      </c>
      <c r="G110" s="283"/>
      <c r="H110" s="255"/>
      <c r="I110" s="256"/>
      <c r="J110" s="256"/>
      <c r="K110" s="256"/>
      <c r="L110" s="257"/>
      <c r="M110" s="258"/>
      <c r="N110" s="259">
        <f>+G110*$N$2</f>
        <v>0</v>
      </c>
      <c r="O110" s="260"/>
      <c r="P110" s="278">
        <f>SUM(P13:P108)/2</f>
        <v>0</v>
      </c>
      <c r="Q110" s="279"/>
      <c r="R110" s="279"/>
      <c r="S110" s="279"/>
      <c r="T110" s="279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3"/>
      <c r="AF110" s="264"/>
      <c r="AG110" s="265"/>
      <c r="AH110" s="266"/>
      <c r="AI110" s="266"/>
      <c r="AJ110" s="266"/>
      <c r="AK110" s="267"/>
      <c r="AL110" s="268"/>
      <c r="AO110" s="280"/>
      <c r="AP110" s="281"/>
      <c r="AQ110" s="281"/>
      <c r="AR110" s="282" t="s">
        <v>229</v>
      </c>
      <c r="AS110" s="283"/>
      <c r="AU110" s="273"/>
    </row>
    <row r="111" spans="1:48" s="88" customFormat="1" ht="23.25" hidden="1" customHeight="1" x14ac:dyDescent="0.35">
      <c r="A111" s="78"/>
      <c r="B111" s="241"/>
      <c r="C111" s="242"/>
      <c r="D111" s="243"/>
      <c r="E111" s="244"/>
      <c r="F111" s="241"/>
      <c r="G111" s="284" t="str">
        <f>IF((G108+G110)&lt;&gt;SbtPpto,"NO COINCIDEN LOS SUBTOTALES","")</f>
        <v/>
      </c>
      <c r="H111" s="116"/>
      <c r="I111" s="116"/>
      <c r="J111" s="116"/>
      <c r="K111" s="116"/>
      <c r="L111" s="245"/>
      <c r="M111" s="142"/>
      <c r="N111" s="44">
        <f>IF($A$2="CD",M110-N110,IF($A$2="CT",L110-N110,""))</f>
        <v>0</v>
      </c>
      <c r="O111" s="116"/>
      <c r="P111" s="116"/>
      <c r="Q111" s="116"/>
      <c r="R111" s="116"/>
      <c r="S111" s="116"/>
      <c r="T111" s="11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7"/>
      <c r="AF111" s="45"/>
      <c r="AG111" s="46"/>
      <c r="AH111" s="47"/>
      <c r="AI111" s="47"/>
      <c r="AJ111" s="47"/>
      <c r="AK111" s="48"/>
      <c r="AL111" s="49"/>
      <c r="AS111" s="248"/>
      <c r="AU111" s="89"/>
    </row>
    <row r="112" spans="1:48" s="88" customFormat="1" hidden="1" x14ac:dyDescent="0.35">
      <c r="A112" s="285" t="s">
        <v>230</v>
      </c>
      <c r="B112" s="241"/>
      <c r="C112" s="286" t="s">
        <v>231</v>
      </c>
      <c r="D112" s="287"/>
      <c r="E112" s="288"/>
      <c r="F112" s="289"/>
      <c r="G112" s="290"/>
      <c r="H112" s="291"/>
      <c r="I112" s="292"/>
      <c r="J112" s="292"/>
      <c r="K112" s="292"/>
      <c r="L112" s="293"/>
      <c r="M112" s="294"/>
      <c r="N112" s="295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7"/>
      <c r="AF112" s="45"/>
      <c r="AG112" s="46"/>
      <c r="AH112" s="47"/>
      <c r="AI112" s="47"/>
      <c r="AJ112" s="47"/>
      <c r="AK112" s="48"/>
      <c r="AL112" s="49"/>
      <c r="AO112" s="842" t="s">
        <v>231</v>
      </c>
      <c r="AP112" s="843"/>
      <c r="AQ112" s="843"/>
      <c r="AR112" s="843"/>
      <c r="AS112" s="290"/>
      <c r="AU112" s="89"/>
    </row>
    <row r="113" spans="1:47" s="88" customFormat="1" hidden="1" x14ac:dyDescent="0.35">
      <c r="A113" s="296" t="s">
        <v>232</v>
      </c>
      <c r="B113" s="27"/>
      <c r="C113" s="297"/>
      <c r="D113" s="298"/>
      <c r="E113" s="298"/>
      <c r="F113" s="299" t="s">
        <v>227</v>
      </c>
      <c r="G113" s="300">
        <f>G108</f>
        <v>0</v>
      </c>
      <c r="H113" s="301"/>
      <c r="I113" s="302"/>
      <c r="J113" s="302"/>
      <c r="K113" s="302"/>
      <c r="L113" s="303"/>
      <c r="M113" s="304"/>
      <c r="N113" s="305">
        <f t="shared" ref="N113:N119" si="63">G113*$N$2</f>
        <v>0</v>
      </c>
      <c r="O113" s="302"/>
      <c r="P113" s="302"/>
      <c r="Q113" s="302"/>
      <c r="R113" s="302"/>
      <c r="S113" s="302"/>
      <c r="T113" s="302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06"/>
      <c r="AF113" s="45"/>
      <c r="AG113" s="46"/>
      <c r="AH113" s="47"/>
      <c r="AI113" s="47"/>
      <c r="AJ113" s="47"/>
      <c r="AK113" s="48"/>
      <c r="AL113" s="49"/>
      <c r="AO113" s="297"/>
      <c r="AP113" s="298"/>
      <c r="AQ113" s="298"/>
      <c r="AR113" s="299" t="s">
        <v>227</v>
      </c>
      <c r="AS113" s="300">
        <f>AS108</f>
        <v>0</v>
      </c>
      <c r="AU113" s="89"/>
    </row>
    <row r="114" spans="1:47" s="88" customFormat="1" hidden="1" x14ac:dyDescent="0.35">
      <c r="A114" s="296" t="s">
        <v>233</v>
      </c>
      <c r="B114" s="27"/>
      <c r="C114" s="307"/>
      <c r="D114" s="308"/>
      <c r="E114" s="309" t="s">
        <v>234</v>
      </c>
      <c r="F114" s="310">
        <v>0.22</v>
      </c>
      <c r="G114" s="311">
        <f>ROUND(G113*F114,0)</f>
        <v>0</v>
      </c>
      <c r="H114" s="312"/>
      <c r="I114" s="313"/>
      <c r="J114" s="313"/>
      <c r="K114" s="313"/>
      <c r="L114" s="314"/>
      <c r="M114" s="315"/>
      <c r="N114" s="316">
        <f t="shared" si="63"/>
        <v>0</v>
      </c>
      <c r="O114" s="313"/>
      <c r="P114" s="313"/>
      <c r="Q114" s="313"/>
      <c r="R114" s="313"/>
      <c r="S114" s="313"/>
      <c r="T114" s="313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06"/>
      <c r="AF114" s="45"/>
      <c r="AG114" s="46"/>
      <c r="AH114" s="47"/>
      <c r="AI114" s="47"/>
      <c r="AJ114" s="47"/>
      <c r="AK114" s="48"/>
      <c r="AL114" s="49"/>
      <c r="AO114" s="307"/>
      <c r="AP114" s="308"/>
      <c r="AQ114" s="309" t="s">
        <v>234</v>
      </c>
      <c r="AR114" s="310">
        <f>F114</f>
        <v>0.22</v>
      </c>
      <c r="AS114" s="311">
        <f>ROUND(AS113*AR114,0)</f>
        <v>0</v>
      </c>
      <c r="AU114" s="89"/>
    </row>
    <row r="115" spans="1:47" s="88" customFormat="1" hidden="1" x14ac:dyDescent="0.35">
      <c r="A115" s="296" t="s">
        <v>235</v>
      </c>
      <c r="B115" s="27"/>
      <c r="C115" s="317"/>
      <c r="D115" s="318"/>
      <c r="E115" s="319" t="s">
        <v>236</v>
      </c>
      <c r="F115" s="320">
        <v>0.03</v>
      </c>
      <c r="G115" s="321">
        <f>ROUND(G113*F115,0)</f>
        <v>0</v>
      </c>
      <c r="H115" s="312"/>
      <c r="I115" s="313"/>
      <c r="J115" s="313"/>
      <c r="K115" s="313"/>
      <c r="L115" s="314"/>
      <c r="M115" s="322"/>
      <c r="N115" s="323">
        <f t="shared" si="63"/>
        <v>0</v>
      </c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3"/>
      <c r="AB115" s="313"/>
      <c r="AC115" s="313"/>
      <c r="AD115" s="313"/>
      <c r="AE115" s="324"/>
      <c r="AF115" s="45"/>
      <c r="AG115" s="46"/>
      <c r="AH115" s="47"/>
      <c r="AI115" s="47"/>
      <c r="AJ115" s="47"/>
      <c r="AK115" s="48"/>
      <c r="AL115" s="49"/>
      <c r="AO115" s="317"/>
      <c r="AP115" s="318"/>
      <c r="AQ115" s="319" t="s">
        <v>236</v>
      </c>
      <c r="AR115" s="310">
        <f>F115</f>
        <v>0.03</v>
      </c>
      <c r="AS115" s="321">
        <f>ROUND(AS113*AR115,0)</f>
        <v>0</v>
      </c>
      <c r="AU115" s="89"/>
    </row>
    <row r="116" spans="1:47" s="88" customFormat="1" hidden="1" x14ac:dyDescent="0.35">
      <c r="A116" s="296" t="s">
        <v>237</v>
      </c>
      <c r="B116" s="27"/>
      <c r="C116" s="317"/>
      <c r="D116" s="318"/>
      <c r="E116" s="319" t="s">
        <v>238</v>
      </c>
      <c r="F116" s="320">
        <v>0.05</v>
      </c>
      <c r="G116" s="321">
        <f>ROUND(G113*F116,0)</f>
        <v>0</v>
      </c>
      <c r="H116" s="312"/>
      <c r="I116" s="313"/>
      <c r="J116" s="313"/>
      <c r="K116" s="313"/>
      <c r="L116" s="314"/>
      <c r="M116" s="315"/>
      <c r="N116" s="323">
        <f t="shared" si="63"/>
        <v>0</v>
      </c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  <c r="AA116" s="313"/>
      <c r="AB116" s="313"/>
      <c r="AC116" s="313"/>
      <c r="AD116" s="313"/>
      <c r="AE116" s="324"/>
      <c r="AF116" s="45"/>
      <c r="AG116" s="46"/>
      <c r="AH116" s="47"/>
      <c r="AI116" s="47"/>
      <c r="AJ116" s="47"/>
      <c r="AK116" s="48"/>
      <c r="AL116" s="49"/>
      <c r="AO116" s="317"/>
      <c r="AP116" s="318"/>
      <c r="AQ116" s="319" t="s">
        <v>238</v>
      </c>
      <c r="AR116" s="310">
        <f>F116</f>
        <v>0.05</v>
      </c>
      <c r="AS116" s="321">
        <f>ROUND(AS113*AR116,0)</f>
        <v>0</v>
      </c>
      <c r="AU116" s="89"/>
    </row>
    <row r="117" spans="1:47" s="88" customFormat="1" hidden="1" x14ac:dyDescent="0.35">
      <c r="A117" s="296" t="s">
        <v>239</v>
      </c>
      <c r="B117" s="27"/>
      <c r="C117" s="325"/>
      <c r="D117" s="326"/>
      <c r="E117" s="327" t="s">
        <v>240</v>
      </c>
      <c r="F117" s="328">
        <f>SUM(F114:F116)</f>
        <v>0.3</v>
      </c>
      <c r="G117" s="329">
        <f>SUM(G114:G116)</f>
        <v>0</v>
      </c>
      <c r="H117" s="330"/>
      <c r="I117" s="331"/>
      <c r="J117" s="331"/>
      <c r="K117" s="331"/>
      <c r="L117" s="332"/>
      <c r="M117" s="333">
        <f>+TtlCD*M115</f>
        <v>0</v>
      </c>
      <c r="N117" s="334">
        <f t="shared" si="63"/>
        <v>0</v>
      </c>
      <c r="O117" s="331"/>
      <c r="P117" s="331"/>
      <c r="Q117" s="331"/>
      <c r="R117" s="331"/>
      <c r="S117" s="331"/>
      <c r="T117" s="331"/>
      <c r="U117" s="335"/>
      <c r="V117" s="335"/>
      <c r="W117" s="335"/>
      <c r="X117" s="335"/>
      <c r="Y117" s="335"/>
      <c r="Z117" s="335"/>
      <c r="AA117" s="335"/>
      <c r="AB117" s="335"/>
      <c r="AC117" s="335"/>
      <c r="AD117" s="335"/>
      <c r="AE117" s="336"/>
      <c r="AF117" s="45"/>
      <c r="AG117" s="46"/>
      <c r="AH117" s="47"/>
      <c r="AI117" s="47"/>
      <c r="AJ117" s="47"/>
      <c r="AK117" s="48"/>
      <c r="AL117" s="49"/>
      <c r="AO117" s="325"/>
      <c r="AP117" s="326"/>
      <c r="AQ117" s="327" t="s">
        <v>240</v>
      </c>
      <c r="AR117" s="328">
        <f>SUM(AR114:AR116)</f>
        <v>0.3</v>
      </c>
      <c r="AS117" s="329">
        <f>SUM(AS114:AS116)</f>
        <v>0</v>
      </c>
      <c r="AU117" s="89"/>
    </row>
    <row r="118" spans="1:47" s="88" customFormat="1" ht="15.75" hidden="1" customHeight="1" x14ac:dyDescent="0.35">
      <c r="A118" s="296" t="s">
        <v>241</v>
      </c>
      <c r="B118" s="27"/>
      <c r="C118" s="325"/>
      <c r="D118" s="326"/>
      <c r="E118" s="337" t="s">
        <v>242</v>
      </c>
      <c r="F118" s="338">
        <v>0.19</v>
      </c>
      <c r="G118" s="339">
        <f>ROUND(G116*F118,0)-(M119)</f>
        <v>0</v>
      </c>
      <c r="H118" s="330"/>
      <c r="I118" s="331"/>
      <c r="J118" s="331"/>
      <c r="K118" s="331"/>
      <c r="L118" s="332"/>
      <c r="M118" s="333"/>
      <c r="N118" s="340">
        <f t="shared" si="63"/>
        <v>0</v>
      </c>
      <c r="O118" s="331"/>
      <c r="P118" s="331"/>
      <c r="Q118" s="331"/>
      <c r="R118" s="331"/>
      <c r="S118" s="331"/>
      <c r="T118" s="331"/>
      <c r="U118" s="335"/>
      <c r="V118" s="335"/>
      <c r="W118" s="335"/>
      <c r="X118" s="335"/>
      <c r="Y118" s="335"/>
      <c r="Z118" s="335"/>
      <c r="AA118" s="335"/>
      <c r="AB118" s="335"/>
      <c r="AC118" s="335"/>
      <c r="AD118" s="335"/>
      <c r="AE118" s="336"/>
      <c r="AF118" s="45"/>
      <c r="AG118" s="46"/>
      <c r="AH118" s="47"/>
      <c r="AI118" s="47"/>
      <c r="AJ118" s="47"/>
      <c r="AK118" s="48"/>
      <c r="AL118" s="49"/>
      <c r="AO118" s="325"/>
      <c r="AP118" s="326"/>
      <c r="AQ118" s="337" t="s">
        <v>242</v>
      </c>
      <c r="AR118" s="338">
        <f>F118</f>
        <v>0.19</v>
      </c>
      <c r="AS118" s="339">
        <f>ROUND(AS116*AR118,0)-(AY119)</f>
        <v>0</v>
      </c>
      <c r="AU118" s="89"/>
    </row>
    <row r="119" spans="1:47" s="88" customFormat="1" hidden="1" x14ac:dyDescent="0.35">
      <c r="A119" s="296" t="s">
        <v>243</v>
      </c>
      <c r="B119" s="27"/>
      <c r="C119" s="341"/>
      <c r="D119" s="342"/>
      <c r="E119" s="342"/>
      <c r="F119" s="343" t="s">
        <v>244</v>
      </c>
      <c r="G119" s="344">
        <f>G113+G117+G118</f>
        <v>0</v>
      </c>
      <c r="H119" s="345">
        <f>+H117+H113+H118</f>
        <v>0</v>
      </c>
      <c r="I119" s="346">
        <f>ROUND(G119-G108,4)</f>
        <v>0</v>
      </c>
      <c r="J119" s="347">
        <f>+J117+J113+J118</f>
        <v>0</v>
      </c>
      <c r="K119" s="347">
        <f>+K117+K113+K118</f>
        <v>0</v>
      </c>
      <c r="L119" s="348">
        <f>+L117+L113+L118</f>
        <v>0</v>
      </c>
      <c r="M119" s="349"/>
      <c r="N119" s="350">
        <f t="shared" si="63"/>
        <v>0</v>
      </c>
      <c r="O119" s="335"/>
      <c r="P119" s="335"/>
      <c r="Q119" s="335"/>
      <c r="R119" s="335"/>
      <c r="S119" s="335"/>
      <c r="T119" s="335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06"/>
      <c r="AF119" s="45"/>
      <c r="AG119" s="46"/>
      <c r="AH119" s="47"/>
      <c r="AI119" s="47"/>
      <c r="AJ119" s="47"/>
      <c r="AK119" s="48"/>
      <c r="AL119" s="49"/>
      <c r="AO119" s="341"/>
      <c r="AP119" s="342"/>
      <c r="AQ119" s="342"/>
      <c r="AR119" s="343" t="s">
        <v>244</v>
      </c>
      <c r="AS119" s="344">
        <f>AS113+AS117+AS118</f>
        <v>0</v>
      </c>
      <c r="AU119" s="89"/>
    </row>
    <row r="120" spans="1:47" s="88" customFormat="1" hidden="1" x14ac:dyDescent="0.35">
      <c r="A120" s="351"/>
      <c r="B120" s="27"/>
      <c r="C120" s="27"/>
      <c r="D120" s="27"/>
      <c r="E120" s="27"/>
      <c r="F120" s="352"/>
      <c r="G120" s="353"/>
      <c r="H120" s="335"/>
      <c r="I120" s="335"/>
      <c r="J120" s="335"/>
      <c r="K120" s="335"/>
      <c r="L120" s="354"/>
      <c r="M120" s="354"/>
      <c r="N120" s="335"/>
      <c r="O120" s="335"/>
      <c r="P120" s="335"/>
      <c r="Q120" s="335"/>
      <c r="R120" s="335"/>
      <c r="S120" s="335"/>
      <c r="T120" s="335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06"/>
      <c r="AF120" s="45"/>
      <c r="AG120" s="46"/>
      <c r="AH120" s="47"/>
      <c r="AI120" s="47"/>
      <c r="AJ120" s="47"/>
      <c r="AK120" s="48"/>
      <c r="AL120" s="49"/>
      <c r="AS120" s="248"/>
      <c r="AU120" s="89"/>
    </row>
    <row r="121" spans="1:47" s="88" customFormat="1" hidden="1" x14ac:dyDescent="0.35">
      <c r="A121" s="285" t="s">
        <v>245</v>
      </c>
      <c r="B121" s="241"/>
      <c r="C121" s="355" t="s">
        <v>246</v>
      </c>
      <c r="D121" s="356"/>
      <c r="E121" s="357"/>
      <c r="F121" s="358"/>
      <c r="G121" s="359"/>
      <c r="H121" s="291"/>
      <c r="I121" s="292"/>
      <c r="J121" s="292"/>
      <c r="K121" s="292"/>
      <c r="L121" s="293"/>
      <c r="M121" s="294"/>
      <c r="N121" s="295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7"/>
      <c r="AF121" s="45"/>
      <c r="AG121" s="46"/>
      <c r="AH121" s="47"/>
      <c r="AI121" s="47"/>
      <c r="AJ121" s="47"/>
      <c r="AK121" s="48"/>
      <c r="AL121" s="49"/>
      <c r="AO121" s="844" t="s">
        <v>246</v>
      </c>
      <c r="AP121" s="845"/>
      <c r="AQ121" s="845"/>
      <c r="AR121" s="845"/>
      <c r="AS121" s="359"/>
      <c r="AU121" s="89"/>
    </row>
    <row r="122" spans="1:47" s="88" customFormat="1" hidden="1" x14ac:dyDescent="0.35">
      <c r="A122" s="296" t="s">
        <v>247</v>
      </c>
      <c r="B122" s="27"/>
      <c r="C122" s="360"/>
      <c r="D122" s="361"/>
      <c r="E122" s="361"/>
      <c r="F122" s="362" t="s">
        <v>229</v>
      </c>
      <c r="G122" s="363">
        <f>G110</f>
        <v>0</v>
      </c>
      <c r="H122" s="301"/>
      <c r="I122" s="302"/>
      <c r="J122" s="302"/>
      <c r="K122" s="302"/>
      <c r="L122" s="303"/>
      <c r="M122" s="304"/>
      <c r="N122" s="305">
        <f t="shared" ref="N122:N128" si="64">G122*$N$2</f>
        <v>0</v>
      </c>
      <c r="O122" s="302"/>
      <c r="P122" s="302"/>
      <c r="Q122" s="302"/>
      <c r="R122" s="302"/>
      <c r="S122" s="302"/>
      <c r="T122" s="302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06"/>
      <c r="AF122" s="45"/>
      <c r="AG122" s="46"/>
      <c r="AH122" s="47"/>
      <c r="AI122" s="47"/>
      <c r="AJ122" s="47"/>
      <c r="AK122" s="48"/>
      <c r="AL122" s="49"/>
      <c r="AO122" s="360"/>
      <c r="AP122" s="361"/>
      <c r="AQ122" s="361"/>
      <c r="AR122" s="362" t="s">
        <v>229</v>
      </c>
      <c r="AS122" s="363">
        <f>AS110</f>
        <v>0</v>
      </c>
      <c r="AU122" s="89"/>
    </row>
    <row r="123" spans="1:47" s="88" customFormat="1" hidden="1" x14ac:dyDescent="0.35">
      <c r="A123" s="296" t="s">
        <v>248</v>
      </c>
      <c r="B123" s="27"/>
      <c r="C123" s="364"/>
      <c r="D123" s="365"/>
      <c r="E123" s="366" t="s">
        <v>234</v>
      </c>
      <c r="F123" s="367">
        <v>0.17</v>
      </c>
      <c r="G123" s="368">
        <f>ROUND(G122*F123,0)</f>
        <v>0</v>
      </c>
      <c r="H123" s="312"/>
      <c r="I123" s="313"/>
      <c r="J123" s="313"/>
      <c r="K123" s="313"/>
      <c r="L123" s="314"/>
      <c r="M123" s="315"/>
      <c r="N123" s="316">
        <f t="shared" si="64"/>
        <v>0</v>
      </c>
      <c r="O123" s="313"/>
      <c r="P123" s="313"/>
      <c r="Q123" s="313"/>
      <c r="R123" s="313"/>
      <c r="S123" s="313"/>
      <c r="T123" s="313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06"/>
      <c r="AF123" s="45"/>
      <c r="AG123" s="46"/>
      <c r="AH123" s="47"/>
      <c r="AI123" s="47"/>
      <c r="AJ123" s="47"/>
      <c r="AK123" s="48"/>
      <c r="AL123" s="49"/>
      <c r="AO123" s="364"/>
      <c r="AP123" s="365"/>
      <c r="AQ123" s="366" t="s">
        <v>234</v>
      </c>
      <c r="AR123" s="367">
        <f>F123</f>
        <v>0.17</v>
      </c>
      <c r="AS123" s="368">
        <f>ROUND(AS122*AR123,0)</f>
        <v>0</v>
      </c>
      <c r="AU123" s="89"/>
    </row>
    <row r="124" spans="1:47" s="88" customFormat="1" hidden="1" x14ac:dyDescent="0.35">
      <c r="A124" s="296" t="s">
        <v>249</v>
      </c>
      <c r="B124" s="27"/>
      <c r="C124" s="369"/>
      <c r="D124" s="370"/>
      <c r="E124" s="371" t="s">
        <v>236</v>
      </c>
      <c r="F124" s="372">
        <v>0.01</v>
      </c>
      <c r="G124" s="373">
        <f>ROUND(G122*F124,0)</f>
        <v>0</v>
      </c>
      <c r="H124" s="312"/>
      <c r="I124" s="313"/>
      <c r="J124" s="313"/>
      <c r="K124" s="313"/>
      <c r="L124" s="314"/>
      <c r="M124" s="322">
        <f>1+(Adm+Imprev+Utilidad+IvaSUtl*Utilidad)</f>
        <v>1.2295</v>
      </c>
      <c r="N124" s="323">
        <f t="shared" si="64"/>
        <v>0</v>
      </c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24"/>
      <c r="AF124" s="45"/>
      <c r="AG124" s="46"/>
      <c r="AH124" s="47"/>
      <c r="AI124" s="47"/>
      <c r="AJ124" s="47"/>
      <c r="AK124" s="48"/>
      <c r="AL124" s="49"/>
      <c r="AO124" s="369"/>
      <c r="AP124" s="370"/>
      <c r="AQ124" s="371" t="s">
        <v>236</v>
      </c>
      <c r="AR124" s="367">
        <f>F124</f>
        <v>0.01</v>
      </c>
      <c r="AS124" s="373">
        <f>ROUND(AS122*AR124,0)</f>
        <v>0</v>
      </c>
      <c r="AU124" s="89"/>
    </row>
    <row r="125" spans="1:47" s="88" customFormat="1" hidden="1" x14ac:dyDescent="0.35">
      <c r="A125" s="296" t="s">
        <v>250</v>
      </c>
      <c r="B125" s="27"/>
      <c r="C125" s="369"/>
      <c r="D125" s="370"/>
      <c r="E125" s="371" t="s">
        <v>238</v>
      </c>
      <c r="F125" s="372">
        <v>0.01</v>
      </c>
      <c r="G125" s="373">
        <f>ROUND(G122*F125,0)</f>
        <v>0</v>
      </c>
      <c r="H125" s="312"/>
      <c r="I125" s="313"/>
      <c r="J125" s="313"/>
      <c r="K125" s="313"/>
      <c r="L125" s="314"/>
      <c r="M125" s="315"/>
      <c r="N125" s="323">
        <f t="shared" si="64"/>
        <v>0</v>
      </c>
      <c r="O125" s="313"/>
      <c r="P125" s="313"/>
      <c r="Q125" s="313"/>
      <c r="R125" s="313"/>
      <c r="S125" s="313"/>
      <c r="T125" s="313"/>
      <c r="U125" s="313"/>
      <c r="V125" s="313"/>
      <c r="W125" s="313"/>
      <c r="X125" s="313"/>
      <c r="Y125" s="313"/>
      <c r="Z125" s="313"/>
      <c r="AA125" s="313"/>
      <c r="AB125" s="313"/>
      <c r="AC125" s="313"/>
      <c r="AD125" s="313"/>
      <c r="AE125" s="324"/>
      <c r="AF125" s="45"/>
      <c r="AG125" s="46"/>
      <c r="AH125" s="47"/>
      <c r="AI125" s="47"/>
      <c r="AJ125" s="47"/>
      <c r="AK125" s="48"/>
      <c r="AL125" s="49"/>
      <c r="AO125" s="369"/>
      <c r="AP125" s="370"/>
      <c r="AQ125" s="371" t="s">
        <v>238</v>
      </c>
      <c r="AR125" s="367">
        <f>F125</f>
        <v>0.01</v>
      </c>
      <c r="AS125" s="373">
        <f>ROUND(AS122*AR125,0)</f>
        <v>0</v>
      </c>
      <c r="AU125" s="89"/>
    </row>
    <row r="126" spans="1:47" s="88" customFormat="1" hidden="1" x14ac:dyDescent="0.35">
      <c r="A126" s="296" t="s">
        <v>251</v>
      </c>
      <c r="B126" s="27"/>
      <c r="C126" s="374"/>
      <c r="D126" s="375"/>
      <c r="E126" s="376" t="s">
        <v>240</v>
      </c>
      <c r="F126" s="377">
        <f>SUM(F123:F125)</f>
        <v>0.19000000000000003</v>
      </c>
      <c r="G126" s="378">
        <f>SUM(G123:G125)</f>
        <v>0</v>
      </c>
      <c r="H126" s="330"/>
      <c r="I126" s="331"/>
      <c r="J126" s="331"/>
      <c r="K126" s="331"/>
      <c r="L126" s="332"/>
      <c r="M126" s="333">
        <f>+TtlCD*M124</f>
        <v>0</v>
      </c>
      <c r="N126" s="334">
        <f t="shared" si="64"/>
        <v>0</v>
      </c>
      <c r="O126" s="331"/>
      <c r="P126" s="331"/>
      <c r="Q126" s="331"/>
      <c r="R126" s="331"/>
      <c r="S126" s="331"/>
      <c r="T126" s="331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5"/>
      <c r="AE126" s="336"/>
      <c r="AF126" s="45"/>
      <c r="AG126" s="46"/>
      <c r="AH126" s="47"/>
      <c r="AI126" s="47"/>
      <c r="AJ126" s="47"/>
      <c r="AK126" s="48"/>
      <c r="AL126" s="49"/>
      <c r="AO126" s="374"/>
      <c r="AP126" s="375"/>
      <c r="AQ126" s="376" t="s">
        <v>240</v>
      </c>
      <c r="AR126" s="377">
        <f>SUM(AR123:AR125)</f>
        <v>0.19000000000000003</v>
      </c>
      <c r="AS126" s="378">
        <f>SUM(AS123:AS125)</f>
        <v>0</v>
      </c>
      <c r="AU126" s="89"/>
    </row>
    <row r="127" spans="1:47" s="88" customFormat="1" ht="15.75" hidden="1" customHeight="1" x14ac:dyDescent="0.35">
      <c r="A127" s="296" t="s">
        <v>252</v>
      </c>
      <c r="B127" s="27"/>
      <c r="C127" s="374"/>
      <c r="D127" s="375"/>
      <c r="E127" s="379" t="s">
        <v>242</v>
      </c>
      <c r="F127" s="380">
        <v>0.19</v>
      </c>
      <c r="G127" s="381">
        <f>ROUND(G125*F127,0)-(M128)</f>
        <v>0</v>
      </c>
      <c r="H127" s="330"/>
      <c r="I127" s="331"/>
      <c r="J127" s="331"/>
      <c r="K127" s="331"/>
      <c r="L127" s="332"/>
      <c r="M127" s="333"/>
      <c r="N127" s="340">
        <f t="shared" si="64"/>
        <v>0</v>
      </c>
      <c r="O127" s="331"/>
      <c r="P127" s="331"/>
      <c r="Q127" s="331"/>
      <c r="R127" s="331"/>
      <c r="S127" s="331"/>
      <c r="T127" s="331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5"/>
      <c r="AE127" s="336"/>
      <c r="AF127" s="45"/>
      <c r="AG127" s="46"/>
      <c r="AH127" s="47"/>
      <c r="AI127" s="47"/>
      <c r="AJ127" s="47"/>
      <c r="AK127" s="48"/>
      <c r="AL127" s="49"/>
      <c r="AO127" s="374"/>
      <c r="AP127" s="375"/>
      <c r="AQ127" s="379" t="s">
        <v>242</v>
      </c>
      <c r="AR127" s="380">
        <f>F127</f>
        <v>0.19</v>
      </c>
      <c r="AS127" s="381">
        <f>ROUND(AS125*AR127,0)-(AY128)</f>
        <v>0</v>
      </c>
      <c r="AU127" s="89"/>
    </row>
    <row r="128" spans="1:47" s="88" customFormat="1" hidden="1" x14ac:dyDescent="0.35">
      <c r="A128" s="296" t="s">
        <v>253</v>
      </c>
      <c r="B128" s="27"/>
      <c r="C128" s="382"/>
      <c r="D128" s="383"/>
      <c r="E128" s="383"/>
      <c r="F128" s="384" t="s">
        <v>254</v>
      </c>
      <c r="G128" s="385">
        <f>G122+G126+G127</f>
        <v>0</v>
      </c>
      <c r="H128" s="345">
        <f>+H126+H122+H127</f>
        <v>0</v>
      </c>
      <c r="I128" s="346">
        <f>ROUND(G128-G110,4)</f>
        <v>0</v>
      </c>
      <c r="J128" s="347">
        <f>+J126+J122+J127</f>
        <v>0</v>
      </c>
      <c r="K128" s="347">
        <f>+K126+K122+K127</f>
        <v>0</v>
      </c>
      <c r="L128" s="348">
        <f>+L126+L122+L127</f>
        <v>0</v>
      </c>
      <c r="M128" s="349"/>
      <c r="N128" s="350">
        <f t="shared" si="64"/>
        <v>0</v>
      </c>
      <c r="O128" s="335"/>
      <c r="P128" s="335"/>
      <c r="Q128" s="335"/>
      <c r="R128" s="335"/>
      <c r="S128" s="335"/>
      <c r="T128" s="335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06"/>
      <c r="AF128" s="45"/>
      <c r="AG128" s="46"/>
      <c r="AH128" s="47"/>
      <c r="AI128" s="47"/>
      <c r="AJ128" s="47"/>
      <c r="AK128" s="48"/>
      <c r="AL128" s="49"/>
      <c r="AO128" s="382"/>
      <c r="AP128" s="383"/>
      <c r="AQ128" s="383"/>
      <c r="AR128" s="384" t="s">
        <v>254</v>
      </c>
      <c r="AS128" s="385">
        <f>AS122+AS126+AS127</f>
        <v>0</v>
      </c>
      <c r="AU128" s="89"/>
    </row>
    <row r="129" spans="1:61" s="88" customFormat="1" hidden="1" x14ac:dyDescent="0.35">
      <c r="A129" s="351"/>
      <c r="B129" s="27"/>
      <c r="C129" s="27"/>
      <c r="D129" s="27"/>
      <c r="E129" s="27"/>
      <c r="F129" s="352"/>
      <c r="G129" s="353"/>
      <c r="H129" s="335"/>
      <c r="I129" s="335"/>
      <c r="J129" s="335"/>
      <c r="K129" s="335"/>
      <c r="L129" s="354"/>
      <c r="M129" s="354"/>
      <c r="N129" s="335"/>
      <c r="O129" s="335"/>
      <c r="P129" s="335"/>
      <c r="Q129" s="335"/>
      <c r="R129" s="335"/>
      <c r="S129" s="335"/>
      <c r="T129" s="335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06"/>
      <c r="AF129" s="45"/>
      <c r="AG129" s="46"/>
      <c r="AH129" s="47"/>
      <c r="AI129" s="47"/>
      <c r="AJ129" s="47"/>
      <c r="AK129" s="48"/>
      <c r="AL129" s="49"/>
      <c r="AS129" s="248"/>
      <c r="AU129" s="89"/>
    </row>
    <row r="130" spans="1:61" hidden="1" x14ac:dyDescent="0.35">
      <c r="A130" s="386"/>
      <c r="G130" s="136"/>
      <c r="L130" s="136"/>
      <c r="M130" s="136"/>
      <c r="AE130" s="387"/>
      <c r="AF130" s="45"/>
      <c r="AG130" s="46"/>
      <c r="AH130" s="47"/>
      <c r="AI130" s="47"/>
      <c r="AJ130" s="47"/>
      <c r="AK130" s="48"/>
      <c r="AL130" s="49"/>
      <c r="AS130" s="136"/>
      <c r="AU130" s="55"/>
    </row>
    <row r="131" spans="1:61" s="88" customFormat="1" x14ac:dyDescent="0.35">
      <c r="A131" s="285" t="s">
        <v>255</v>
      </c>
      <c r="B131" s="241"/>
      <c r="C131" s="388" t="s">
        <v>256</v>
      </c>
      <c r="D131" s="389"/>
      <c r="E131" s="390"/>
      <c r="F131" s="391"/>
      <c r="G131" s="392"/>
      <c r="H131" s="291"/>
      <c r="I131" s="292"/>
      <c r="J131" s="292"/>
      <c r="K131" s="292"/>
      <c r="L131" s="293"/>
      <c r="M131" s="294"/>
      <c r="N131" s="295"/>
      <c r="O131" s="116"/>
      <c r="P131" s="291"/>
      <c r="Q131" s="292"/>
      <c r="R131" s="292"/>
      <c r="S131" s="292"/>
      <c r="T131" s="393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7"/>
      <c r="AF131" s="45"/>
      <c r="AG131" s="46"/>
      <c r="AH131" s="47"/>
      <c r="AI131" s="47"/>
      <c r="AJ131" s="47"/>
      <c r="AK131" s="48"/>
      <c r="AL131" s="49"/>
      <c r="AO131" s="846" t="s">
        <v>256</v>
      </c>
      <c r="AP131" s="847"/>
      <c r="AQ131" s="847"/>
      <c r="AR131" s="847"/>
      <c r="AS131" s="394"/>
      <c r="AU131" s="89"/>
    </row>
    <row r="132" spans="1:61" s="88" customFormat="1" hidden="1" x14ac:dyDescent="0.35">
      <c r="A132" s="296" t="s">
        <v>257</v>
      </c>
      <c r="B132" s="27"/>
      <c r="C132" s="395"/>
      <c r="D132" s="396"/>
      <c r="E132" s="397"/>
      <c r="F132" s="398" t="s">
        <v>258</v>
      </c>
      <c r="G132" s="399">
        <f>G119</f>
        <v>0</v>
      </c>
      <c r="H132" s="330"/>
      <c r="I132" s="331"/>
      <c r="J132" s="331"/>
      <c r="K132" s="331"/>
      <c r="L132" s="332"/>
      <c r="M132" s="333"/>
      <c r="N132" s="340"/>
      <c r="O132" s="331"/>
      <c r="P132" s="330"/>
      <c r="Q132" s="400"/>
      <c r="R132" s="400"/>
      <c r="S132" s="400"/>
      <c r="T132" s="401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6"/>
      <c r="AF132" s="45"/>
      <c r="AG132" s="46"/>
      <c r="AH132" s="47"/>
      <c r="AI132" s="47"/>
      <c r="AJ132" s="47"/>
      <c r="AK132" s="48"/>
      <c r="AL132" s="49"/>
      <c r="AO132" s="395"/>
      <c r="AP132" s="396"/>
      <c r="AQ132" s="397"/>
      <c r="AR132" s="398" t="s">
        <v>258</v>
      </c>
      <c r="AS132" s="399">
        <f>AS119</f>
        <v>0</v>
      </c>
      <c r="AU132" s="89"/>
    </row>
    <row r="133" spans="1:61" s="88" customFormat="1" hidden="1" x14ac:dyDescent="0.35">
      <c r="A133" s="296" t="s">
        <v>259</v>
      </c>
      <c r="B133" s="27"/>
      <c r="C133" s="395"/>
      <c r="D133" s="396"/>
      <c r="E133" s="397"/>
      <c r="F133" s="398" t="s">
        <v>260</v>
      </c>
      <c r="G133" s="399">
        <f>G128</f>
        <v>0</v>
      </c>
      <c r="H133" s="330"/>
      <c r="I133" s="331"/>
      <c r="J133" s="331"/>
      <c r="K133" s="331"/>
      <c r="L133" s="332"/>
      <c r="M133" s="333"/>
      <c r="N133" s="340"/>
      <c r="O133" s="331"/>
      <c r="P133" s="330"/>
      <c r="Q133" s="400"/>
      <c r="R133" s="400"/>
      <c r="S133" s="400"/>
      <c r="T133" s="401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6"/>
      <c r="AF133" s="45"/>
      <c r="AG133" s="46"/>
      <c r="AH133" s="47"/>
      <c r="AI133" s="47"/>
      <c r="AJ133" s="47"/>
      <c r="AK133" s="48"/>
      <c r="AL133" s="49"/>
      <c r="AO133" s="395"/>
      <c r="AP133" s="396"/>
      <c r="AQ133" s="397"/>
      <c r="AR133" s="398" t="s">
        <v>260</v>
      </c>
      <c r="AS133" s="399">
        <f>AS128</f>
        <v>0</v>
      </c>
      <c r="AU133" s="89"/>
    </row>
    <row r="134" spans="1:61" s="88" customFormat="1" x14ac:dyDescent="0.35">
      <c r="A134" s="296" t="s">
        <v>261</v>
      </c>
      <c r="B134" s="27"/>
      <c r="C134" s="402"/>
      <c r="D134" s="403"/>
      <c r="E134" s="403"/>
      <c r="F134" s="404" t="s">
        <v>262</v>
      </c>
      <c r="G134" s="405">
        <f>ROUND(IF($A$2="CD",M106,IF($A$2="CT",L106/(1+(Adm + Imprev + Utilidad + IvaSUtl*Utilidad)))),0)</f>
        <v>0</v>
      </c>
      <c r="H134" s="301"/>
      <c r="I134" s="302"/>
      <c r="J134" s="302"/>
      <c r="K134" s="302"/>
      <c r="L134" s="303"/>
      <c r="M134" s="304"/>
      <c r="N134" s="305">
        <f t="shared" ref="N134:N140" si="65">G134*$N$2</f>
        <v>0</v>
      </c>
      <c r="O134" s="302"/>
      <c r="P134" s="301"/>
      <c r="Q134" s="406"/>
      <c r="R134" s="406"/>
      <c r="S134" s="406"/>
      <c r="T134" s="40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06"/>
      <c r="AF134" s="45"/>
      <c r="AG134" s="46"/>
      <c r="AH134" s="47"/>
      <c r="AI134" s="47"/>
      <c r="AJ134" s="47"/>
      <c r="AK134" s="48"/>
      <c r="AL134" s="49"/>
      <c r="AO134" s="402"/>
      <c r="AP134" s="403"/>
      <c r="AQ134" s="403"/>
      <c r="AR134" s="404" t="s">
        <v>262</v>
      </c>
      <c r="AS134" s="405">
        <f>ROUND(IF($A$2="CD",AS106,IF($A$2="CT",AS106/(1+(Adm + Imprev + Utilidad + IvaSUtl*Utilidad)))),0)</f>
        <v>0</v>
      </c>
      <c r="AU134" s="89"/>
    </row>
    <row r="135" spans="1:61" s="88" customFormat="1" x14ac:dyDescent="0.35">
      <c r="A135" s="296" t="s">
        <v>263</v>
      </c>
      <c r="B135" s="27"/>
      <c r="C135" s="408"/>
      <c r="D135" s="409"/>
      <c r="E135" s="410" t="s">
        <v>234</v>
      </c>
      <c r="F135" s="411">
        <v>0.15</v>
      </c>
      <c r="G135" s="412">
        <f>ROUND(G134*F135,0)</f>
        <v>0</v>
      </c>
      <c r="H135" s="312"/>
      <c r="I135" s="313"/>
      <c r="J135" s="313"/>
      <c r="K135" s="313"/>
      <c r="L135" s="314"/>
      <c r="M135" s="315"/>
      <c r="N135" s="316">
        <f t="shared" si="65"/>
        <v>0</v>
      </c>
      <c r="O135" s="313"/>
      <c r="P135" s="312"/>
      <c r="Q135" s="413"/>
      <c r="R135" s="413"/>
      <c r="S135" s="413"/>
      <c r="T135" s="414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06"/>
      <c r="AF135" s="45"/>
      <c r="AG135" s="46"/>
      <c r="AH135" s="47"/>
      <c r="AI135" s="47"/>
      <c r="AJ135" s="47"/>
      <c r="AK135" s="48"/>
      <c r="AL135" s="49"/>
      <c r="AO135" s="408"/>
      <c r="AP135" s="409"/>
      <c r="AQ135" s="410" t="s">
        <v>234</v>
      </c>
      <c r="AR135" s="411">
        <f>F135</f>
        <v>0.15</v>
      </c>
      <c r="AS135" s="412">
        <f>ROUND(AS134*AR135,0)</f>
        <v>0</v>
      </c>
      <c r="AU135" s="89"/>
      <c r="BD135" s="415"/>
      <c r="BE135" s="415"/>
      <c r="BF135" s="415"/>
      <c r="BG135" s="415"/>
      <c r="BH135" s="415"/>
      <c r="BI135" s="415"/>
    </row>
    <row r="136" spans="1:61" s="88" customFormat="1" x14ac:dyDescent="0.35">
      <c r="A136" s="296" t="s">
        <v>264</v>
      </c>
      <c r="B136" s="27"/>
      <c r="C136" s="416"/>
      <c r="D136" s="417"/>
      <c r="E136" s="418" t="s">
        <v>236</v>
      </c>
      <c r="F136" s="419">
        <v>0.02</v>
      </c>
      <c r="G136" s="420">
        <f>ROUND(G134*F136,0)</f>
        <v>0</v>
      </c>
      <c r="H136" s="312"/>
      <c r="I136" s="313"/>
      <c r="J136" s="313"/>
      <c r="K136" s="313"/>
      <c r="L136" s="314"/>
      <c r="M136" s="322">
        <f>1+(Adm+Imprev+Utilidad+IvaSUtl*Utilidad)</f>
        <v>1.2295</v>
      </c>
      <c r="N136" s="323">
        <f t="shared" si="65"/>
        <v>0</v>
      </c>
      <c r="O136" s="313"/>
      <c r="P136" s="312"/>
      <c r="Q136" s="413"/>
      <c r="R136" s="413"/>
      <c r="S136" s="413"/>
      <c r="T136" s="414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24"/>
      <c r="AF136" s="45"/>
      <c r="AG136" s="46"/>
      <c r="AH136" s="47"/>
      <c r="AI136" s="47"/>
      <c r="AJ136" s="47"/>
      <c r="AK136" s="48"/>
      <c r="AL136" s="49"/>
      <c r="AO136" s="416"/>
      <c r="AP136" s="417"/>
      <c r="AQ136" s="418" t="s">
        <v>236</v>
      </c>
      <c r="AR136" s="411">
        <f>F136</f>
        <v>0.02</v>
      </c>
      <c r="AS136" s="420">
        <f>ROUND(AS134*AR136,0)</f>
        <v>0</v>
      </c>
      <c r="AU136" s="89"/>
    </row>
    <row r="137" spans="1:61" s="88" customFormat="1" x14ac:dyDescent="0.35">
      <c r="A137" s="296" t="s">
        <v>265</v>
      </c>
      <c r="B137" s="27"/>
      <c r="C137" s="416"/>
      <c r="D137" s="417"/>
      <c r="E137" s="418" t="s">
        <v>238</v>
      </c>
      <c r="F137" s="419">
        <v>0.05</v>
      </c>
      <c r="G137" s="420">
        <f>ROUND(G134*F137,0)</f>
        <v>0</v>
      </c>
      <c r="H137" s="312"/>
      <c r="I137" s="313"/>
      <c r="J137" s="313"/>
      <c r="K137" s="313"/>
      <c r="L137" s="314"/>
      <c r="M137" s="315"/>
      <c r="N137" s="323">
        <f t="shared" si="65"/>
        <v>0</v>
      </c>
      <c r="O137" s="313"/>
      <c r="P137" s="312"/>
      <c r="Q137" s="413"/>
      <c r="R137" s="413"/>
      <c r="S137" s="413"/>
      <c r="T137" s="414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24"/>
      <c r="AF137" s="45"/>
      <c r="AG137" s="46"/>
      <c r="AH137" s="47"/>
      <c r="AI137" s="47"/>
      <c r="AJ137" s="47"/>
      <c r="AK137" s="48"/>
      <c r="AL137" s="49"/>
      <c r="AO137" s="416"/>
      <c r="AP137" s="417"/>
      <c r="AQ137" s="418" t="s">
        <v>238</v>
      </c>
      <c r="AR137" s="411">
        <f>F137</f>
        <v>0.05</v>
      </c>
      <c r="AS137" s="420">
        <f>ROUND(AS134*AR137,0)</f>
        <v>0</v>
      </c>
      <c r="AU137" s="89"/>
    </row>
    <row r="138" spans="1:61" s="88" customFormat="1" x14ac:dyDescent="0.35">
      <c r="A138" s="296" t="s">
        <v>266</v>
      </c>
      <c r="B138" s="27"/>
      <c r="C138" s="395"/>
      <c r="D138" s="396"/>
      <c r="E138" s="397" t="s">
        <v>240</v>
      </c>
      <c r="F138" s="421">
        <f>SUM(F135:F137)</f>
        <v>0.21999999999999997</v>
      </c>
      <c r="G138" s="422">
        <f>SUM(G135:G137)</f>
        <v>0</v>
      </c>
      <c r="H138" s="330"/>
      <c r="I138" s="331"/>
      <c r="J138" s="331"/>
      <c r="K138" s="331"/>
      <c r="L138" s="332"/>
      <c r="M138" s="333">
        <f>+TtlCD*M136</f>
        <v>0</v>
      </c>
      <c r="N138" s="334">
        <f t="shared" si="65"/>
        <v>0</v>
      </c>
      <c r="O138" s="331"/>
      <c r="P138" s="330"/>
      <c r="Q138" s="400"/>
      <c r="R138" s="400"/>
      <c r="S138" s="400"/>
      <c r="T138" s="401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5"/>
      <c r="AE138" s="336"/>
      <c r="AF138" s="45"/>
      <c r="AG138" s="46"/>
      <c r="AH138" s="47"/>
      <c r="AI138" s="47"/>
      <c r="AJ138" s="47"/>
      <c r="AK138" s="48"/>
      <c r="AL138" s="49"/>
      <c r="AO138" s="395"/>
      <c r="AP138" s="396"/>
      <c r="AQ138" s="397" t="s">
        <v>240</v>
      </c>
      <c r="AR138" s="423">
        <f>SUM(AR135:AR137)</f>
        <v>0.21999999999999997</v>
      </c>
      <c r="AS138" s="422">
        <f>SUM(AS135:AS137)</f>
        <v>0</v>
      </c>
      <c r="AU138" s="89"/>
    </row>
    <row r="139" spans="1:61" s="88" customFormat="1" ht="15.75" customHeight="1" x14ac:dyDescent="0.35">
      <c r="A139" s="296" t="s">
        <v>267</v>
      </c>
      <c r="B139" s="27"/>
      <c r="C139" s="395"/>
      <c r="D139" s="396"/>
      <c r="E139" s="424" t="s">
        <v>242</v>
      </c>
      <c r="F139" s="425">
        <v>0.19</v>
      </c>
      <c r="G139" s="399">
        <f>ROUND(G137*F139,0)-(M140)</f>
        <v>0</v>
      </c>
      <c r="H139" s="330"/>
      <c r="I139" s="331"/>
      <c r="J139" s="331"/>
      <c r="K139" s="331"/>
      <c r="L139" s="332"/>
      <c r="M139" s="333"/>
      <c r="N139" s="340">
        <f t="shared" si="65"/>
        <v>0</v>
      </c>
      <c r="O139" s="331"/>
      <c r="P139" s="330"/>
      <c r="Q139" s="400"/>
      <c r="R139" s="400"/>
      <c r="S139" s="400"/>
      <c r="T139" s="401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6"/>
      <c r="AF139" s="45"/>
      <c r="AG139" s="46"/>
      <c r="AH139" s="47"/>
      <c r="AI139" s="47"/>
      <c r="AJ139" s="47"/>
      <c r="AK139" s="48"/>
      <c r="AL139" s="49"/>
      <c r="AO139" s="395"/>
      <c r="AP139" s="396"/>
      <c r="AQ139" s="424" t="s">
        <v>242</v>
      </c>
      <c r="AR139" s="411">
        <f>F139</f>
        <v>0.19</v>
      </c>
      <c r="AS139" s="399">
        <f>ROUND(AS137*AR139,0)-(AY140)</f>
        <v>0</v>
      </c>
      <c r="AU139" s="89"/>
    </row>
    <row r="140" spans="1:61" s="88" customFormat="1" x14ac:dyDescent="0.35">
      <c r="A140" s="296" t="s">
        <v>268</v>
      </c>
      <c r="B140" s="27"/>
      <c r="C140" s="426"/>
      <c r="D140" s="427"/>
      <c r="E140" s="427"/>
      <c r="F140" s="428" t="s">
        <v>269</v>
      </c>
      <c r="G140" s="429">
        <f>G134+G138+G139</f>
        <v>0</v>
      </c>
      <c r="H140" s="345">
        <f>+H138+H134+H139</f>
        <v>0</v>
      </c>
      <c r="I140" s="346">
        <f>ROUND(G140-G106,4)</f>
        <v>0</v>
      </c>
      <c r="J140" s="347">
        <f>+J138+J134+J139</f>
        <v>0</v>
      </c>
      <c r="K140" s="347">
        <f>+K138+K134+K139</f>
        <v>0</v>
      </c>
      <c r="L140" s="348">
        <f>+L138+L134+L139</f>
        <v>0</v>
      </c>
      <c r="M140" s="349"/>
      <c r="N140" s="350">
        <f t="shared" si="65"/>
        <v>0</v>
      </c>
      <c r="O140" s="335"/>
      <c r="P140" s="430"/>
      <c r="Q140" s="431"/>
      <c r="R140" s="431"/>
      <c r="S140" s="431"/>
      <c r="T140" s="432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06"/>
      <c r="AF140" s="45"/>
      <c r="AG140" s="46"/>
      <c r="AH140" s="47"/>
      <c r="AI140" s="47"/>
      <c r="AJ140" s="47"/>
      <c r="AK140" s="48"/>
      <c r="AL140" s="49"/>
      <c r="AO140" s="433"/>
      <c r="AP140" s="434"/>
      <c r="AQ140" s="434"/>
      <c r="AR140" s="435" t="s">
        <v>269</v>
      </c>
      <c r="AS140" s="436">
        <f>AS134+AS138+AS139</f>
        <v>0</v>
      </c>
      <c r="AU140" s="89"/>
    </row>
    <row r="141" spans="1:61" s="88" customFormat="1" x14ac:dyDescent="0.35">
      <c r="A141" s="351"/>
      <c r="B141" s="27"/>
      <c r="C141" s="27"/>
      <c r="D141" s="27"/>
      <c r="E141" s="27"/>
      <c r="F141" s="352"/>
      <c r="G141" s="353">
        <f>IF(A2="CT",IF(I140&lt;&gt;0,"Ubiquese en la celda inmediatamente superior (TOTAL) y presione CAMBIAR",0),0)</f>
        <v>0</v>
      </c>
      <c r="H141" s="335"/>
      <c r="I141" s="335"/>
      <c r="J141" s="335"/>
      <c r="K141" s="335"/>
      <c r="L141" s="354"/>
      <c r="M141" s="354"/>
      <c r="N141" s="335"/>
      <c r="O141" s="335"/>
      <c r="P141" s="335"/>
      <c r="Q141" s="335"/>
      <c r="R141" s="335"/>
      <c r="S141" s="335"/>
      <c r="T141" s="335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06"/>
      <c r="AF141" s="45"/>
      <c r="AG141" s="46"/>
      <c r="AH141" s="47"/>
      <c r="AI141" s="47"/>
      <c r="AJ141" s="47"/>
      <c r="AK141" s="48"/>
      <c r="AL141" s="49"/>
      <c r="AS141" s="248"/>
      <c r="AU141" s="89"/>
      <c r="BD141" s="437"/>
      <c r="BE141" s="437"/>
      <c r="BF141" s="437"/>
      <c r="BG141" s="437"/>
      <c r="BH141" s="437"/>
      <c r="BI141" s="437"/>
    </row>
    <row r="142" spans="1:61" hidden="1" x14ac:dyDescent="0.35">
      <c r="A142" s="296" t="s">
        <v>270</v>
      </c>
      <c r="C142" s="438"/>
      <c r="D142" s="439"/>
      <c r="E142" s="440" t="s">
        <v>271</v>
      </c>
      <c r="F142" s="441">
        <v>0</v>
      </c>
      <c r="G142" s="442">
        <f>G140*F142</f>
        <v>0</v>
      </c>
      <c r="L142" s="136"/>
      <c r="M142" s="136"/>
      <c r="AE142" s="387"/>
      <c r="AF142" s="45"/>
      <c r="AG142" s="46"/>
      <c r="AH142" s="47"/>
      <c r="AI142" s="47"/>
      <c r="AJ142" s="47"/>
      <c r="AK142" s="48"/>
      <c r="AL142" s="49"/>
      <c r="AO142" s="443"/>
      <c r="AP142" s="444"/>
      <c r="AQ142" s="445" t="s">
        <v>272</v>
      </c>
      <c r="AR142" s="446">
        <v>0</v>
      </c>
      <c r="AS142" s="447">
        <f>AS140*AR142</f>
        <v>0</v>
      </c>
      <c r="AU142" s="55"/>
    </row>
    <row r="143" spans="1:61" hidden="1" x14ac:dyDescent="0.35">
      <c r="A143" s="448" t="s">
        <v>273</v>
      </c>
      <c r="C143" s="449"/>
      <c r="D143" s="450"/>
      <c r="E143" s="451"/>
      <c r="F143" s="452" t="s">
        <v>274</v>
      </c>
      <c r="G143" s="453">
        <f>G142+G140</f>
        <v>0</v>
      </c>
      <c r="L143" s="136"/>
      <c r="M143" s="136"/>
      <c r="AE143" s="387"/>
      <c r="AF143" s="45"/>
      <c r="AG143" s="46"/>
      <c r="AH143" s="47"/>
      <c r="AI143" s="47"/>
      <c r="AJ143" s="47"/>
      <c r="AK143" s="48"/>
      <c r="AL143" s="49"/>
      <c r="AO143" s="449"/>
      <c r="AP143" s="450"/>
      <c r="AQ143" s="451"/>
      <c r="AR143" s="452" t="s">
        <v>274</v>
      </c>
      <c r="AS143" s="453">
        <f>AS142+AS140</f>
        <v>0</v>
      </c>
      <c r="AU143" s="55"/>
    </row>
    <row r="144" spans="1:61" s="88" customFormat="1" hidden="1" x14ac:dyDescent="0.35">
      <c r="A144" s="386"/>
      <c r="B144" s="27"/>
      <c r="C144" s="27"/>
      <c r="D144" s="27"/>
      <c r="E144" s="27"/>
      <c r="F144" s="27"/>
      <c r="G144" s="142"/>
      <c r="H144" s="27"/>
      <c r="I144" s="27"/>
      <c r="J144" s="27"/>
      <c r="K144" s="27"/>
      <c r="L144" s="142"/>
      <c r="M144" s="142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06"/>
      <c r="AF144" s="45"/>
      <c r="AG144" s="46"/>
      <c r="AH144" s="47"/>
      <c r="AI144" s="47"/>
      <c r="AJ144" s="47"/>
      <c r="AK144" s="48"/>
      <c r="AL144" s="49"/>
      <c r="AS144" s="248"/>
      <c r="AU144" s="89"/>
    </row>
    <row r="145" spans="1:47" ht="13.75" hidden="1" customHeight="1" x14ac:dyDescent="0.35">
      <c r="A145" s="296" t="s">
        <v>275</v>
      </c>
      <c r="C145" s="454"/>
      <c r="D145" s="455"/>
      <c r="E145" s="456" t="s">
        <v>276</v>
      </c>
      <c r="F145" s="457">
        <v>0</v>
      </c>
      <c r="G145" s="458"/>
      <c r="L145" s="136"/>
      <c r="M145" s="136"/>
      <c r="AE145" s="387"/>
      <c r="AF145" s="45"/>
      <c r="AG145" s="46"/>
      <c r="AH145" s="47"/>
      <c r="AI145" s="47"/>
      <c r="AJ145" s="47"/>
      <c r="AK145" s="48"/>
      <c r="AL145" s="49"/>
      <c r="AO145" s="454"/>
      <c r="AP145" s="455"/>
      <c r="AQ145" s="456" t="s">
        <v>277</v>
      </c>
      <c r="AR145" s="457">
        <f>F145</f>
        <v>0</v>
      </c>
      <c r="AS145" s="458"/>
      <c r="AU145" s="55"/>
    </row>
    <row r="146" spans="1:47" hidden="1" x14ac:dyDescent="0.35">
      <c r="A146" s="386"/>
      <c r="G146" s="136"/>
      <c r="L146" s="136"/>
      <c r="M146" s="136"/>
      <c r="AE146" s="387"/>
      <c r="AF146" s="45"/>
      <c r="AG146" s="46"/>
      <c r="AH146" s="47"/>
      <c r="AI146" s="47"/>
      <c r="AJ146" s="47"/>
      <c r="AK146" s="48"/>
      <c r="AL146" s="49"/>
      <c r="AS146" s="136"/>
      <c r="AU146" s="55"/>
    </row>
    <row r="147" spans="1:47" s="88" customFormat="1" ht="14.5" hidden="1" customHeight="1" x14ac:dyDescent="0.35">
      <c r="A147" s="459" t="s">
        <v>278</v>
      </c>
      <c r="B147" s="460"/>
      <c r="C147" s="461" t="s">
        <v>279</v>
      </c>
      <c r="D147" s="462"/>
      <c r="E147" s="463"/>
      <c r="F147" s="464"/>
      <c r="G147" s="465"/>
      <c r="H147" s="464"/>
      <c r="I147" s="464"/>
      <c r="J147" s="464"/>
      <c r="K147" s="464"/>
      <c r="L147" s="466"/>
      <c r="M147" s="466"/>
      <c r="N147" s="464"/>
      <c r="O147" s="467"/>
      <c r="P147" s="468"/>
      <c r="Q147" s="469"/>
      <c r="R147" s="469"/>
      <c r="S147" s="469"/>
      <c r="T147" s="470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06"/>
      <c r="AF147" s="45"/>
      <c r="AG147" s="46"/>
      <c r="AH147" s="47"/>
      <c r="AI147" s="47"/>
      <c r="AJ147" s="47"/>
      <c r="AK147" s="48"/>
      <c r="AL147" s="49"/>
      <c r="AO147" s="471" t="s">
        <v>280</v>
      </c>
      <c r="AP147" s="472"/>
      <c r="AQ147" s="472"/>
      <c r="AR147" s="472"/>
      <c r="AS147" s="473"/>
      <c r="AU147" s="89"/>
    </row>
    <row r="148" spans="1:47" s="88" customFormat="1" ht="12.75" hidden="1" customHeight="1" x14ac:dyDescent="0.35">
      <c r="A148" s="386"/>
      <c r="B148" s="474"/>
      <c r="C148" s="475"/>
      <c r="D148" s="243"/>
      <c r="E148" s="244"/>
      <c r="F148" s="39"/>
      <c r="G148" s="476"/>
      <c r="H148" s="39"/>
      <c r="I148" s="39"/>
      <c r="J148" s="39"/>
      <c r="K148" s="39"/>
      <c r="L148" s="477"/>
      <c r="M148" s="477"/>
      <c r="N148" s="39"/>
      <c r="O148" s="478"/>
      <c r="P148" s="469"/>
      <c r="Q148" s="39"/>
      <c r="R148" s="39"/>
      <c r="S148" s="39"/>
      <c r="T148" s="39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06"/>
      <c r="AF148" s="45"/>
      <c r="AG148" s="46"/>
      <c r="AH148" s="47"/>
      <c r="AI148" s="47"/>
      <c r="AJ148" s="47"/>
      <c r="AK148" s="48"/>
      <c r="AL148" s="49"/>
      <c r="AO148" s="479"/>
      <c r="AS148" s="480"/>
      <c r="AU148" s="89"/>
    </row>
    <row r="149" spans="1:47" ht="12" hidden="1" customHeight="1" x14ac:dyDescent="0.35">
      <c r="A149" s="78"/>
      <c r="B149" s="131"/>
      <c r="C149" s="132"/>
      <c r="D149" s="133"/>
      <c r="E149" s="134"/>
      <c r="F149" s="131"/>
      <c r="G149" s="135"/>
      <c r="L149" s="136"/>
      <c r="M149" s="136"/>
      <c r="O149" s="481"/>
      <c r="V149" s="27"/>
      <c r="AF149" s="45"/>
      <c r="AG149" s="46"/>
      <c r="AH149" s="47"/>
      <c r="AI149" s="47"/>
      <c r="AJ149" s="47"/>
      <c r="AK149" s="48"/>
      <c r="AL149" s="49"/>
      <c r="AS149" s="136"/>
      <c r="AU149" s="55"/>
    </row>
    <row r="150" spans="1:47" s="88" customFormat="1" ht="12.75" hidden="1" customHeight="1" x14ac:dyDescent="0.35">
      <c r="A150" s="386"/>
      <c r="B150" s="474"/>
      <c r="C150" s="475"/>
      <c r="D150" s="243"/>
      <c r="E150" s="244"/>
      <c r="F150" s="39"/>
      <c r="G150" s="476"/>
      <c r="H150" s="39"/>
      <c r="I150" s="39"/>
      <c r="J150" s="39"/>
      <c r="K150" s="39"/>
      <c r="L150" s="477"/>
      <c r="M150" s="477"/>
      <c r="N150" s="39"/>
      <c r="O150" s="482"/>
      <c r="P150" s="483"/>
      <c r="Q150" s="39"/>
      <c r="R150" s="39"/>
      <c r="S150" s="39"/>
      <c r="T150" s="39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06"/>
      <c r="AF150" s="45"/>
      <c r="AG150" s="46"/>
      <c r="AH150" s="47"/>
      <c r="AI150" s="47"/>
      <c r="AJ150" s="47"/>
      <c r="AK150" s="48"/>
      <c r="AL150" s="49"/>
      <c r="AO150" s="479"/>
      <c r="AS150" s="480"/>
      <c r="AU150" s="89"/>
    </row>
    <row r="151" spans="1:47" s="88" customFormat="1" ht="12.75" hidden="1" customHeight="1" x14ac:dyDescent="0.35">
      <c r="A151" s="459" t="s">
        <v>281</v>
      </c>
      <c r="B151" s="484"/>
      <c r="C151" s="485"/>
      <c r="D151" s="486"/>
      <c r="E151" s="487"/>
      <c r="F151" s="488" t="s">
        <v>282</v>
      </c>
      <c r="G151" s="489">
        <f>SUM(G147:G150)/3</f>
        <v>0</v>
      </c>
      <c r="H151" s="39"/>
      <c r="I151" s="39"/>
      <c r="J151" s="39"/>
      <c r="K151" s="39"/>
      <c r="L151" s="477"/>
      <c r="M151" s="477"/>
      <c r="N151" s="39"/>
      <c r="O151" s="490"/>
      <c r="P151" s="483"/>
      <c r="Q151" s="39"/>
      <c r="R151" s="39"/>
      <c r="S151" s="39"/>
      <c r="T151" s="39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06"/>
      <c r="AF151" s="45"/>
      <c r="AG151" s="46"/>
      <c r="AH151" s="47"/>
      <c r="AI151" s="47"/>
      <c r="AJ151" s="47"/>
      <c r="AK151" s="48"/>
      <c r="AL151" s="49"/>
      <c r="AO151" s="491"/>
      <c r="AP151" s="492"/>
      <c r="AQ151" s="487"/>
      <c r="AR151" s="488" t="s">
        <v>282</v>
      </c>
      <c r="AS151" s="489">
        <f>SUM(AS147:AS150)/3</f>
        <v>0</v>
      </c>
      <c r="AU151" s="89"/>
    </row>
    <row r="152" spans="1:47" s="88" customFormat="1" ht="12.75" hidden="1" customHeight="1" x14ac:dyDescent="0.35">
      <c r="A152" s="459" t="s">
        <v>283</v>
      </c>
      <c r="B152" s="493"/>
      <c r="C152" s="494"/>
      <c r="D152" s="495"/>
      <c r="E152" s="496" t="s">
        <v>284</v>
      </c>
      <c r="F152" s="497">
        <v>0</v>
      </c>
      <c r="G152" s="498">
        <f>ROUND(G151*F152,0)</f>
        <v>0</v>
      </c>
      <c r="H152" s="39"/>
      <c r="I152" s="39"/>
      <c r="J152" s="39"/>
      <c r="K152" s="39"/>
      <c r="L152" s="477"/>
      <c r="M152" s="477"/>
      <c r="N152" s="39"/>
      <c r="O152" s="490"/>
      <c r="P152" s="483"/>
      <c r="Q152" s="39"/>
      <c r="R152" s="39"/>
      <c r="S152" s="39"/>
      <c r="T152" s="39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06"/>
      <c r="AF152" s="45"/>
      <c r="AG152" s="46"/>
      <c r="AH152" s="47"/>
      <c r="AI152" s="47"/>
      <c r="AJ152" s="47"/>
      <c r="AK152" s="48"/>
      <c r="AL152" s="49"/>
      <c r="AO152" s="499"/>
      <c r="AP152" s="500"/>
      <c r="AQ152" s="496" t="s">
        <v>284</v>
      </c>
      <c r="AR152" s="497">
        <v>0</v>
      </c>
      <c r="AS152" s="498">
        <f>ROUND(AS151*AR152,0)</f>
        <v>0</v>
      </c>
      <c r="AU152" s="89"/>
    </row>
    <row r="153" spans="1:47" s="88" customFormat="1" ht="15" hidden="1" thickBot="1" x14ac:dyDescent="0.4">
      <c r="A153" s="459" t="s">
        <v>285</v>
      </c>
      <c r="B153" s="460"/>
      <c r="C153" s="501"/>
      <c r="D153" s="501"/>
      <c r="E153" s="501"/>
      <c r="F153" s="502" t="str">
        <f>"VALOR TOTAL  " &amp; C147</f>
        <v>VALOR TOTAL  ITEMS  POR  FUERA  DE   AIU:</v>
      </c>
      <c r="G153" s="503">
        <f>SUM(G147:G150)/3</f>
        <v>0</v>
      </c>
      <c r="H153" s="504"/>
      <c r="I153" s="504"/>
      <c r="J153" s="504"/>
      <c r="K153" s="504"/>
      <c r="L153" s="505"/>
      <c r="M153" s="505"/>
      <c r="N153" s="504"/>
      <c r="O153" s="506"/>
      <c r="P153" s="261">
        <f>SUM(P147:P148)/2</f>
        <v>0</v>
      </c>
      <c r="Q153" s="261">
        <f>SUM(Q147:Q148)/2</f>
        <v>0</v>
      </c>
      <c r="R153" s="261">
        <f>SUM(R147:R148)/2</f>
        <v>0</v>
      </c>
      <c r="S153" s="261">
        <f>SUM(S147:S148)/2</f>
        <v>0</v>
      </c>
      <c r="T153" s="261">
        <f>SUM(T147:T148)/2</f>
        <v>0</v>
      </c>
      <c r="U153"/>
      <c r="V153"/>
      <c r="W153"/>
      <c r="X153"/>
      <c r="Y153"/>
      <c r="Z153"/>
      <c r="AA153"/>
      <c r="AB153"/>
      <c r="AC153"/>
      <c r="AD153"/>
      <c r="AE153" s="387"/>
      <c r="AF153" s="45"/>
      <c r="AG153" s="46"/>
      <c r="AH153" s="47"/>
      <c r="AI153" s="47"/>
      <c r="AJ153" s="47"/>
      <c r="AK153" s="48"/>
      <c r="AL153" s="49"/>
      <c r="AM153"/>
      <c r="AN153"/>
      <c r="AO153" s="507"/>
      <c r="AP153" s="501"/>
      <c r="AQ153" s="501"/>
      <c r="AR153" s="502" t="str">
        <f>"VALOR TOTAL  " &amp; AO147</f>
        <v>VALOR TOTAL  ITEMS  POR  FUERA  DE   AIU</v>
      </c>
      <c r="AS153" s="503">
        <f>SUM(AS147:AS150)/3</f>
        <v>0</v>
      </c>
      <c r="AU153" s="89"/>
    </row>
    <row r="154" spans="1:47" s="88" customFormat="1" hidden="1" x14ac:dyDescent="0.35">
      <c r="A154" s="386"/>
      <c r="B154" s="27"/>
      <c r="C154" s="475"/>
      <c r="D154" s="243"/>
      <c r="E154" s="244"/>
      <c r="F154" s="39"/>
      <c r="G154" s="477"/>
      <c r="H154" s="39"/>
      <c r="I154" s="39"/>
      <c r="J154" s="39"/>
      <c r="K154" s="39"/>
      <c r="L154" s="477"/>
      <c r="M154" s="477"/>
      <c r="N154" s="39"/>
      <c r="O154" s="490"/>
      <c r="P154" s="39"/>
      <c r="Q154" s="39"/>
      <c r="R154" s="39"/>
      <c r="S154" s="39"/>
      <c r="T154" s="39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06"/>
      <c r="AF154" s="45"/>
      <c r="AG154" s="46"/>
      <c r="AH154" s="47"/>
      <c r="AI154" s="47"/>
      <c r="AJ154" s="47"/>
      <c r="AK154" s="48"/>
      <c r="AL154" s="49"/>
      <c r="AS154" s="248"/>
      <c r="AU154" s="89"/>
    </row>
    <row r="155" spans="1:47" ht="13.75" hidden="1" customHeight="1" x14ac:dyDescent="0.35">
      <c r="A155" s="296" t="s">
        <v>286</v>
      </c>
      <c r="C155" s="454"/>
      <c r="D155" s="455"/>
      <c r="E155" s="456" t="str">
        <f>"INTERVENTORIA A " &amp; C147</f>
        <v>INTERVENTORIA A ITEMS  POR  FUERA  DE   AIU:</v>
      </c>
      <c r="F155" s="457">
        <v>0</v>
      </c>
      <c r="G155" s="458"/>
      <c r="L155" s="136"/>
      <c r="M155" s="136"/>
      <c r="AE155" s="387"/>
      <c r="AF155" s="45"/>
      <c r="AG155" s="46"/>
      <c r="AH155" s="47"/>
      <c r="AI155" s="47"/>
      <c r="AJ155" s="47"/>
      <c r="AK155" s="48"/>
      <c r="AL155" s="49"/>
      <c r="AO155" s="454"/>
      <c r="AP155" s="455"/>
      <c r="AQ155" s="456" t="str">
        <f>"INTERV. A " &amp; AO147</f>
        <v>INTERV. A ITEMS  POR  FUERA  DE   AIU</v>
      </c>
      <c r="AR155" s="457">
        <v>0.01</v>
      </c>
      <c r="AS155" s="458"/>
      <c r="AU155" s="55"/>
    </row>
    <row r="156" spans="1:47" hidden="1" x14ac:dyDescent="0.35">
      <c r="A156" s="386"/>
      <c r="G156" s="136"/>
      <c r="L156" s="136"/>
      <c r="M156" s="136"/>
      <c r="AE156" s="387"/>
      <c r="AF156" s="45"/>
      <c r="AG156" s="46"/>
      <c r="AH156" s="47"/>
      <c r="AI156" s="47"/>
      <c r="AJ156" s="47"/>
      <c r="AK156" s="48"/>
      <c r="AL156" s="49"/>
      <c r="AS156" s="136"/>
      <c r="AU156" s="55"/>
    </row>
    <row r="157" spans="1:47" ht="15" thickBot="1" x14ac:dyDescent="0.4">
      <c r="A157" s="296" t="s">
        <v>287</v>
      </c>
      <c r="C157" s="508"/>
      <c r="D157" s="509"/>
      <c r="E157" s="509"/>
      <c r="F157" s="510" t="s">
        <v>288</v>
      </c>
      <c r="G157" s="511">
        <f>G140 + G153</f>
        <v>0</v>
      </c>
      <c r="L157" s="136"/>
      <c r="M157" s="136"/>
      <c r="P157" s="261">
        <f>P106+P153</f>
        <v>0</v>
      </c>
      <c r="Q157" s="261">
        <f>Q106+Q153</f>
        <v>1303</v>
      </c>
      <c r="R157" s="261">
        <f>R106+R153</f>
        <v>0</v>
      </c>
      <c r="S157" s="261">
        <f>S106+S153</f>
        <v>0</v>
      </c>
      <c r="T157" s="261">
        <f>T106+T153</f>
        <v>1303</v>
      </c>
      <c r="AE157" s="387"/>
      <c r="AF157" s="45"/>
      <c r="AG157" s="46"/>
      <c r="AH157" s="47"/>
      <c r="AI157" s="47"/>
      <c r="AJ157" s="47"/>
      <c r="AK157" s="48"/>
      <c r="AL157" s="49"/>
      <c r="AO157" s="508"/>
      <c r="AP157" s="509"/>
      <c r="AQ157" s="509"/>
      <c r="AR157" s="510" t="s">
        <v>289</v>
      </c>
      <c r="AS157" s="511">
        <f>AS140 + AS153</f>
        <v>0</v>
      </c>
      <c r="AU157" s="55"/>
    </row>
    <row r="158" spans="1:47" x14ac:dyDescent="0.35">
      <c r="A158" s="386"/>
      <c r="G158" s="136"/>
      <c r="L158" s="136"/>
      <c r="M158" s="136"/>
      <c r="AE158" s="387"/>
      <c r="AF158" s="45"/>
      <c r="AG158" s="46"/>
      <c r="AH158" s="47"/>
      <c r="AI158" s="47"/>
      <c r="AJ158" s="47"/>
      <c r="AK158" s="48"/>
      <c r="AL158" s="49"/>
      <c r="AS158" s="136"/>
      <c r="AU158" s="55"/>
    </row>
    <row r="159" spans="1:47" s="88" customFormat="1" x14ac:dyDescent="0.35">
      <c r="A159" s="296" t="s">
        <v>290</v>
      </c>
      <c r="B159" s="27"/>
      <c r="C159" s="855" t="str">
        <f>IF(N2&gt;1,"VALOR  " &amp;E7 &amp; "  POR  " &amp;N1&amp; ":","VALOR  TOTAL " &amp; E7 &amp; ":")</f>
        <v>VALOR  TOTAL PRESUPUESTO:</v>
      </c>
      <c r="D159" s="856"/>
      <c r="E159" s="856"/>
      <c r="F159" s="856"/>
      <c r="G159" s="857"/>
      <c r="H159" s="512"/>
      <c r="I159" s="512"/>
      <c r="J159" s="512"/>
      <c r="K159" s="512"/>
      <c r="L159" s="513"/>
      <c r="M159" s="513"/>
      <c r="N159" s="514"/>
      <c r="O159" s="515"/>
      <c r="P159" s="335"/>
      <c r="Q159" s="335"/>
      <c r="R159" s="335"/>
      <c r="S159" s="335"/>
      <c r="T159" s="335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06"/>
      <c r="AF159" s="45"/>
      <c r="AG159" s="46"/>
      <c r="AH159" s="47"/>
      <c r="AI159" s="47"/>
      <c r="AJ159" s="47"/>
      <c r="AK159" s="48"/>
      <c r="AL159" s="49"/>
      <c r="AS159" s="248"/>
      <c r="AU159" s="89"/>
    </row>
    <row r="160" spans="1:47" s="88" customFormat="1" ht="14.25" customHeight="1" x14ac:dyDescent="0.35">
      <c r="A160" s="351"/>
      <c r="B160" s="27"/>
      <c r="C160" s="858"/>
      <c r="D160" s="859"/>
      <c r="E160" s="859"/>
      <c r="F160" s="859"/>
      <c r="G160" s="860"/>
      <c r="H160" s="516"/>
      <c r="I160" s="516"/>
      <c r="J160" s="516"/>
      <c r="K160" s="516"/>
      <c r="L160" s="517"/>
      <c r="M160" s="517"/>
      <c r="N160" s="518"/>
      <c r="O160" s="515"/>
      <c r="P160" s="335"/>
      <c r="Q160" s="335"/>
      <c r="R160" s="335"/>
      <c r="S160" s="335"/>
      <c r="T160" s="335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06"/>
      <c r="AF160" s="45"/>
      <c r="AG160" s="46"/>
      <c r="AH160" s="47"/>
      <c r="AI160" s="47"/>
      <c r="AJ160" s="47"/>
      <c r="AK160" s="48"/>
      <c r="AL160" s="49"/>
      <c r="AS160" s="248"/>
      <c r="AU160" s="89"/>
    </row>
    <row r="161" spans="1:47" s="88" customFormat="1" ht="11.25" customHeight="1" x14ac:dyDescent="0.35">
      <c r="A161" s="351"/>
      <c r="B161" s="27"/>
      <c r="C161" s="861"/>
      <c r="D161" s="862"/>
      <c r="E161" s="862"/>
      <c r="F161" s="862"/>
      <c r="G161" s="863"/>
      <c r="H161" s="519"/>
      <c r="I161" s="519"/>
      <c r="J161" s="519"/>
      <c r="K161" s="519"/>
      <c r="L161" s="520"/>
      <c r="M161" s="520"/>
      <c r="N161" s="521"/>
      <c r="O161" s="515"/>
      <c r="P161" s="335"/>
      <c r="Q161" s="335"/>
      <c r="R161" s="335"/>
      <c r="S161" s="335"/>
      <c r="T161" s="335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06"/>
      <c r="AF161" s="45"/>
      <c r="AG161" s="46"/>
      <c r="AH161" s="47"/>
      <c r="AI161" s="47"/>
      <c r="AJ161" s="47"/>
      <c r="AK161" s="48"/>
      <c r="AL161" s="49"/>
      <c r="AS161" s="248"/>
      <c r="AU161" s="89"/>
    </row>
    <row r="162" spans="1:47" s="88" customFormat="1" x14ac:dyDescent="0.35">
      <c r="A162" s="351"/>
      <c r="B162" s="27"/>
      <c r="C162" s="27"/>
      <c r="D162" s="27"/>
      <c r="E162" s="27"/>
      <c r="F162" s="522"/>
      <c r="G162" s="142"/>
      <c r="H162" s="27"/>
      <c r="I162" s="27"/>
      <c r="J162" s="27"/>
      <c r="K162" s="27"/>
      <c r="L162" s="142"/>
      <c r="M162" s="142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06"/>
      <c r="AF162" s="45"/>
      <c r="AG162" s="46"/>
      <c r="AH162" s="47"/>
      <c r="AI162" s="47"/>
      <c r="AJ162" s="47"/>
      <c r="AK162" s="48"/>
      <c r="AL162" s="49"/>
      <c r="AS162" s="248"/>
      <c r="AU162" s="89"/>
    </row>
    <row r="163" spans="1:47" s="88" customFormat="1" x14ac:dyDescent="0.35">
      <c r="A163" s="386"/>
      <c r="B163" s="27"/>
      <c r="C163" s="27"/>
      <c r="D163" s="27"/>
      <c r="E163" s="27"/>
      <c r="F163" s="27"/>
      <c r="G163" s="142"/>
      <c r="H163" s="27"/>
      <c r="I163" s="27"/>
      <c r="J163" s="27"/>
      <c r="K163" s="27"/>
      <c r="L163" s="142"/>
      <c r="M163" s="142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06"/>
      <c r="AF163" s="45"/>
      <c r="AG163" s="46"/>
      <c r="AH163" s="47"/>
      <c r="AI163" s="47"/>
      <c r="AJ163" s="47"/>
      <c r="AK163" s="48"/>
      <c r="AL163" s="49"/>
      <c r="AS163" s="248"/>
      <c r="AU163" s="89"/>
    </row>
    <row r="164" spans="1:47" s="88" customFormat="1" ht="14.25" customHeight="1" x14ac:dyDescent="0.35">
      <c r="A164" s="296" t="s">
        <v>94</v>
      </c>
      <c r="B164" s="27"/>
      <c r="C164" s="27"/>
      <c r="D164" s="864" t="s">
        <v>291</v>
      </c>
      <c r="E164" s="865"/>
      <c r="F164" s="866"/>
      <c r="G164" s="870">
        <v>0</v>
      </c>
      <c r="H164" s="523"/>
      <c r="I164" s="523"/>
      <c r="J164" s="523"/>
      <c r="K164" s="523"/>
      <c r="L164" s="523"/>
      <c r="M164" s="523"/>
      <c r="N164" s="523"/>
      <c r="O164" s="523"/>
      <c r="P164" s="523"/>
      <c r="Q164" s="523"/>
      <c r="R164" s="523"/>
      <c r="S164" s="523"/>
      <c r="T164" s="523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06"/>
      <c r="AF164" s="45"/>
      <c r="AG164" s="46"/>
      <c r="AH164" s="47"/>
      <c r="AI164" s="47"/>
      <c r="AJ164" s="47"/>
      <c r="AK164" s="48"/>
      <c r="AL164" s="49"/>
      <c r="AU164" s="89"/>
    </row>
    <row r="165" spans="1:47" s="88" customFormat="1" ht="15.75" customHeight="1" x14ac:dyDescent="0.35">
      <c r="A165" s="386"/>
      <c r="B165" s="27"/>
      <c r="C165" s="27"/>
      <c r="D165" s="867"/>
      <c r="E165" s="868"/>
      <c r="F165" s="869"/>
      <c r="G165" s="871"/>
      <c r="H165" s="524"/>
      <c r="I165" s="524">
        <f>IF(G165&gt;9,I139 / G165 * 8,0)</f>
        <v>0</v>
      </c>
      <c r="J165" s="524"/>
      <c r="K165" s="524"/>
      <c r="L165" s="524"/>
      <c r="M165" s="524"/>
      <c r="N165" s="524"/>
      <c r="O165" s="524"/>
      <c r="P165" s="524"/>
      <c r="Q165" s="524"/>
      <c r="R165" s="524"/>
      <c r="S165" s="524"/>
      <c r="T165" s="524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06"/>
      <c r="AF165" s="45"/>
      <c r="AG165" s="46"/>
      <c r="AH165" s="47"/>
      <c r="AI165" s="47"/>
      <c r="AJ165" s="47"/>
      <c r="AK165" s="48"/>
      <c r="AL165" s="49"/>
      <c r="AU165" s="89"/>
    </row>
    <row r="166" spans="1:47" s="88" customFormat="1" x14ac:dyDescent="0.35">
      <c r="A166" s="386"/>
      <c r="B166" s="27"/>
      <c r="C166" s="27"/>
      <c r="D166" s="27"/>
      <c r="E166" s="27"/>
      <c r="F166" s="27"/>
      <c r="G166" s="522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06"/>
      <c r="AF166" s="45"/>
      <c r="AG166" s="46"/>
      <c r="AH166" s="47"/>
      <c r="AI166" s="47"/>
      <c r="AJ166" s="47"/>
      <c r="AK166" s="48"/>
      <c r="AL166" s="49"/>
      <c r="AU166" s="89"/>
    </row>
    <row r="167" spans="1:47" s="88" customFormat="1" x14ac:dyDescent="0.35">
      <c r="A167" s="386"/>
      <c r="B167" s="27"/>
      <c r="C167" s="27"/>
      <c r="D167" s="27"/>
      <c r="E167" s="27"/>
      <c r="F167" s="27"/>
      <c r="G167" s="522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06"/>
      <c r="AF167" s="45"/>
      <c r="AG167" s="46"/>
      <c r="AH167" s="47"/>
      <c r="AI167" s="47"/>
      <c r="AJ167" s="47"/>
      <c r="AK167" s="48"/>
      <c r="AL167" s="49"/>
      <c r="AU167" s="89"/>
    </row>
    <row r="168" spans="1:47" s="88" customFormat="1" x14ac:dyDescent="0.35">
      <c r="A168" s="386"/>
      <c r="B168" s="27"/>
      <c r="C168" s="475"/>
      <c r="D168" s="243"/>
      <c r="E168" s="244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06"/>
      <c r="AF168" s="45"/>
      <c r="AG168" s="46"/>
      <c r="AH168" s="47"/>
      <c r="AI168" s="47"/>
      <c r="AJ168" s="47"/>
      <c r="AK168" s="48"/>
      <c r="AL168" s="49"/>
      <c r="AU168" s="89"/>
    </row>
    <row r="169" spans="1:47" s="88" customFormat="1" x14ac:dyDescent="0.35">
      <c r="A169" s="386"/>
      <c r="B169" s="27"/>
      <c r="C169" s="475"/>
      <c r="D169" s="243"/>
      <c r="E169" s="244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06"/>
      <c r="AF169" s="45"/>
      <c r="AG169" s="46"/>
      <c r="AH169" s="47"/>
      <c r="AI169" s="47"/>
      <c r="AJ169" s="47"/>
      <c r="AK169" s="48"/>
      <c r="AL169" s="49"/>
      <c r="AU169" s="89"/>
    </row>
    <row r="170" spans="1:47" s="88" customFormat="1" x14ac:dyDescent="0.35">
      <c r="A170" s="386"/>
      <c r="B170" s="525"/>
      <c r="C170" s="525"/>
      <c r="D170" s="243"/>
      <c r="E170" s="244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06"/>
      <c r="AF170" s="45"/>
      <c r="AG170" s="46"/>
      <c r="AH170" s="47"/>
      <c r="AI170" s="47"/>
      <c r="AJ170" s="47"/>
      <c r="AK170" s="48"/>
      <c r="AL170" s="49"/>
      <c r="AU170" s="89"/>
    </row>
    <row r="171" spans="1:47" s="88" customFormat="1" x14ac:dyDescent="0.35">
      <c r="A171" s="386"/>
      <c r="D171" s="27"/>
      <c r="E171" s="27"/>
      <c r="F171" s="27"/>
      <c r="G171" s="522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06"/>
      <c r="AF171" s="45"/>
      <c r="AG171" s="46"/>
      <c r="AH171" s="47"/>
      <c r="AI171" s="47"/>
      <c r="AJ171" s="47"/>
      <c r="AK171" s="48"/>
      <c r="AL171" s="49"/>
      <c r="AU171" s="89"/>
    </row>
    <row r="172" spans="1:47" s="88" customFormat="1" ht="15" thickBot="1" x14ac:dyDescent="0.4">
      <c r="A172" s="526"/>
      <c r="B172" s="27"/>
      <c r="C172" s="27"/>
      <c r="D172" s="27"/>
      <c r="E172" s="27"/>
      <c r="F172" s="27"/>
      <c r="G172" s="522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527"/>
      <c r="AF172" s="45"/>
      <c r="AG172" s="46"/>
      <c r="AH172" s="47"/>
      <c r="AI172" s="47"/>
      <c r="AJ172" s="47"/>
      <c r="AK172" s="48"/>
      <c r="AL172" s="49"/>
      <c r="AT172" s="528"/>
      <c r="AU172" s="89"/>
    </row>
    <row r="173" spans="1:47" ht="15" thickTop="1" x14ac:dyDescent="0.35"/>
  </sheetData>
  <mergeCells count="16">
    <mergeCell ref="C159:G159"/>
    <mergeCell ref="C160:G161"/>
    <mergeCell ref="D164:F165"/>
    <mergeCell ref="G164:G165"/>
    <mergeCell ref="B9:B10"/>
    <mergeCell ref="C9:E10"/>
    <mergeCell ref="AO112:AR112"/>
    <mergeCell ref="AO121:AR121"/>
    <mergeCell ref="AO131:AR131"/>
    <mergeCell ref="F1:F2"/>
    <mergeCell ref="P1:T2"/>
    <mergeCell ref="AZ1:AZ2"/>
    <mergeCell ref="AO2:AS2"/>
    <mergeCell ref="B7:D8"/>
    <mergeCell ref="AO7:AS7"/>
    <mergeCell ref="P10:T10"/>
  </mergeCells>
  <conditionalFormatting sqref="B9">
    <cfRule type="cellIs" dxfId="88" priority="88" stopIfTrue="1" operator="equal">
      <formula>"ESCRIBA AQUÍ EL NOMBRE DE LA OBRA"</formula>
    </cfRule>
  </conditionalFormatting>
  <conditionalFormatting sqref="B14:C14">
    <cfRule type="cellIs" dxfId="87" priority="59" operator="equal">
      <formula>"ESCRIBA AQUÍ EL NOMBRE DEL CAPITULO"</formula>
    </cfRule>
  </conditionalFormatting>
  <conditionalFormatting sqref="B20:C20">
    <cfRule type="cellIs" dxfId="86" priority="53" operator="equal">
      <formula>"ESCRIBA AQUÍ EL NOMBRE DEL CAPITULO"</formula>
    </cfRule>
  </conditionalFormatting>
  <conditionalFormatting sqref="B26:C26">
    <cfRule type="cellIs" dxfId="85" priority="49" operator="equal">
      <formula>"ESCRIBA AQUÍ EL NOMBRE DEL CAPITULO"</formula>
    </cfRule>
  </conditionalFormatting>
  <conditionalFormatting sqref="B32:C32">
    <cfRule type="cellIs" dxfId="84" priority="45" operator="equal">
      <formula>"ESCRIBA AQUÍ EL NOMBRE DEL CAPITULO"</formula>
    </cfRule>
  </conditionalFormatting>
  <conditionalFormatting sqref="B38:C38">
    <cfRule type="cellIs" dxfId="83" priority="41" operator="equal">
      <formula>"ESCRIBA AQUÍ EL NOMBRE DEL CAPITULO"</formula>
    </cfRule>
  </conditionalFormatting>
  <conditionalFormatting sqref="B44:C44">
    <cfRule type="cellIs" dxfId="82" priority="37" operator="equal">
      <formula>"ESCRIBA AQUÍ EL NOMBRE DEL CAPITULO"</formula>
    </cfRule>
  </conditionalFormatting>
  <conditionalFormatting sqref="B50:C50">
    <cfRule type="cellIs" dxfId="81" priority="33" operator="equal">
      <formula>"ESCRIBA AQUÍ EL NOMBRE DEL CAPITULO"</formula>
    </cfRule>
  </conditionalFormatting>
  <conditionalFormatting sqref="B56:C56">
    <cfRule type="cellIs" dxfId="80" priority="29" operator="equal">
      <formula>"ESCRIBA AQUÍ EL NOMBRE DEL CAPITULO"</formula>
    </cfRule>
  </conditionalFormatting>
  <conditionalFormatting sqref="B62:C62">
    <cfRule type="cellIs" dxfId="79" priority="25" operator="equal">
      <formula>"ESCRIBA AQUÍ EL NOMBRE DEL CAPITULO"</formula>
    </cfRule>
  </conditionalFormatting>
  <conditionalFormatting sqref="B68:C68">
    <cfRule type="cellIs" dxfId="78" priority="21" operator="equal">
      <formula>"ESCRIBA AQUÍ EL NOMBRE DEL CAPITULO"</formula>
    </cfRule>
  </conditionalFormatting>
  <conditionalFormatting sqref="B74:C74">
    <cfRule type="cellIs" dxfId="77" priority="5" operator="equal">
      <formula>"ESCRIBA AQUÍ EL NOMBRE DEL CAPITULO"</formula>
    </cfRule>
  </conditionalFormatting>
  <conditionalFormatting sqref="B80:C80">
    <cfRule type="cellIs" dxfId="76" priority="1" operator="equal">
      <formula>"ESCRIBA AQUÍ EL NOMBRE DEL CAPITULO"</formula>
    </cfRule>
  </conditionalFormatting>
  <conditionalFormatting sqref="B86:C86">
    <cfRule type="cellIs" dxfId="75" priority="17" operator="equal">
      <formula>"ESCRIBA AQUÍ EL NOMBRE DEL CAPITULO"</formula>
    </cfRule>
  </conditionalFormatting>
  <conditionalFormatting sqref="B92:C92">
    <cfRule type="cellIs" dxfId="74" priority="13" operator="equal">
      <formula>"ESCRIBA AQUÍ EL NOMBRE DEL CAPITULO"</formula>
    </cfRule>
  </conditionalFormatting>
  <conditionalFormatting sqref="B98:C98">
    <cfRule type="cellIs" dxfId="73" priority="9" operator="equal">
      <formula>"ESCRIBA AQUÍ EL NOMBRE DEL CAPITULO"</formula>
    </cfRule>
  </conditionalFormatting>
  <conditionalFormatting sqref="G120">
    <cfRule type="cellIs" dxfId="72" priority="76" stopIfTrue="1" operator="equal">
      <formula>0</formula>
    </cfRule>
    <cfRule type="cellIs" dxfId="71" priority="75" stopIfTrue="1" operator="notEqual">
      <formula>0</formula>
    </cfRule>
  </conditionalFormatting>
  <conditionalFormatting sqref="G129">
    <cfRule type="cellIs" dxfId="70" priority="80" stopIfTrue="1" operator="equal">
      <formula>0</formula>
    </cfRule>
    <cfRule type="cellIs" dxfId="69" priority="79" stopIfTrue="1" operator="notEqual">
      <formula>0</formula>
    </cfRule>
  </conditionalFormatting>
  <conditionalFormatting sqref="G141">
    <cfRule type="cellIs" dxfId="68" priority="86" stopIfTrue="1" operator="equal">
      <formula>0</formula>
    </cfRule>
    <cfRule type="cellIs" dxfId="67" priority="85" stopIfTrue="1" operator="notEqual">
      <formula>0</formula>
    </cfRule>
  </conditionalFormatting>
  <conditionalFormatting sqref="G119:H119 J119:N119">
    <cfRule type="expression" dxfId="66" priority="74" stopIfTrue="1">
      <formula>"&lt;G29"""</formula>
    </cfRule>
    <cfRule type="expression" dxfId="65" priority="73" stopIfTrue="1">
      <formula>"&gt;G29"</formula>
    </cfRule>
  </conditionalFormatting>
  <conditionalFormatting sqref="G128:H128 J128:N128">
    <cfRule type="expression" dxfId="64" priority="78" stopIfTrue="1">
      <formula>"&lt;G29"""</formula>
    </cfRule>
    <cfRule type="expression" dxfId="63" priority="77" stopIfTrue="1">
      <formula>"&gt;G29"</formula>
    </cfRule>
  </conditionalFormatting>
  <conditionalFormatting sqref="G140:H140 J140:N140">
    <cfRule type="expression" dxfId="62" priority="84" stopIfTrue="1">
      <formula>"&lt;G29"""</formula>
    </cfRule>
    <cfRule type="expression" dxfId="61" priority="83" stopIfTrue="1">
      <formula>"&gt;G29"</formula>
    </cfRule>
  </conditionalFormatting>
  <conditionalFormatting sqref="G2:O6">
    <cfRule type="cellIs" dxfId="60" priority="91" stopIfTrue="1" operator="equal">
      <formula>"CHEQ. INSUMOS"</formula>
    </cfRule>
  </conditionalFormatting>
  <conditionalFormatting sqref="G1:P1">
    <cfRule type="cellIs" dxfId="59" priority="90" stopIfTrue="1" operator="equal">
      <formula>"CHEQ. INSUMOS"</formula>
    </cfRule>
  </conditionalFormatting>
  <conditionalFormatting sqref="G164:T165">
    <cfRule type="cellIs" dxfId="58" priority="82" stopIfTrue="1" operator="equal">
      <formula>1</formula>
    </cfRule>
  </conditionalFormatting>
  <conditionalFormatting sqref="N105">
    <cfRule type="cellIs" dxfId="57" priority="87" stopIfTrue="1" operator="notEqual">
      <formula>0</formula>
    </cfRule>
  </conditionalFormatting>
  <conditionalFormatting sqref="N107">
    <cfRule type="cellIs" dxfId="56" priority="58" stopIfTrue="1" operator="notEqual">
      <formula>0</formula>
    </cfRule>
  </conditionalFormatting>
  <conditionalFormatting sqref="N109">
    <cfRule type="cellIs" dxfId="55" priority="72" stopIfTrue="1" operator="notEqual">
      <formula>0</formula>
    </cfRule>
  </conditionalFormatting>
  <conditionalFormatting sqref="N111">
    <cfRule type="cellIs" dxfId="54" priority="71" stopIfTrue="1" operator="notEqual">
      <formula>0</formula>
    </cfRule>
  </conditionalFormatting>
  <conditionalFormatting sqref="O2:O6">
    <cfRule type="cellIs" dxfId="53" priority="89" stopIfTrue="1" operator="equal">
      <formula>"ESCRIBA AQUÍ EL NOMBRE DE LA OBRA"</formula>
    </cfRule>
  </conditionalFormatting>
  <conditionalFormatting sqref="O14:U14">
    <cfRule type="cellIs" dxfId="52" priority="61" stopIfTrue="1" operator="notEqual">
      <formula>0</formula>
    </cfRule>
  </conditionalFormatting>
  <conditionalFormatting sqref="O20:U20">
    <cfRule type="cellIs" dxfId="51" priority="54" stopIfTrue="1" operator="notEqual">
      <formula>0</formula>
    </cfRule>
  </conditionalFormatting>
  <conditionalFormatting sqref="O26:U26">
    <cfRule type="cellIs" dxfId="50" priority="50" stopIfTrue="1" operator="notEqual">
      <formula>0</formula>
    </cfRule>
  </conditionalFormatting>
  <conditionalFormatting sqref="O32:U32">
    <cfRule type="cellIs" dxfId="49" priority="46" stopIfTrue="1" operator="notEqual">
      <formula>0</formula>
    </cfRule>
  </conditionalFormatting>
  <conditionalFormatting sqref="O38:U38">
    <cfRule type="cellIs" dxfId="48" priority="42" stopIfTrue="1" operator="notEqual">
      <formula>0</formula>
    </cfRule>
  </conditionalFormatting>
  <conditionalFormatting sqref="O44:U44">
    <cfRule type="cellIs" dxfId="47" priority="38" stopIfTrue="1" operator="notEqual">
      <formula>0</formula>
    </cfRule>
  </conditionalFormatting>
  <conditionalFormatting sqref="O50:U50">
    <cfRule type="cellIs" dxfId="46" priority="34" stopIfTrue="1" operator="notEqual">
      <formula>0</formula>
    </cfRule>
  </conditionalFormatting>
  <conditionalFormatting sqref="O56:U56">
    <cfRule type="cellIs" dxfId="45" priority="30" stopIfTrue="1" operator="notEqual">
      <formula>0</formula>
    </cfRule>
  </conditionalFormatting>
  <conditionalFormatting sqref="O62:U62">
    <cfRule type="cellIs" dxfId="44" priority="26" stopIfTrue="1" operator="notEqual">
      <formula>0</formula>
    </cfRule>
  </conditionalFormatting>
  <conditionalFormatting sqref="O68:U68">
    <cfRule type="cellIs" dxfId="43" priority="22" stopIfTrue="1" operator="notEqual">
      <formula>0</formula>
    </cfRule>
  </conditionalFormatting>
  <conditionalFormatting sqref="O74:U74">
    <cfRule type="cellIs" dxfId="42" priority="6" stopIfTrue="1" operator="notEqual">
      <formula>0</formula>
    </cfRule>
  </conditionalFormatting>
  <conditionalFormatting sqref="O80:U80">
    <cfRule type="cellIs" dxfId="41" priority="2" stopIfTrue="1" operator="notEqual">
      <formula>0</formula>
    </cfRule>
  </conditionalFormatting>
  <conditionalFormatting sqref="O86:U86">
    <cfRule type="cellIs" dxfId="40" priority="18" stopIfTrue="1" operator="notEqual">
      <formula>0</formula>
    </cfRule>
  </conditionalFormatting>
  <conditionalFormatting sqref="O92:U92">
    <cfRule type="cellIs" dxfId="39" priority="14" stopIfTrue="1" operator="notEqual">
      <formula>0</formula>
    </cfRule>
  </conditionalFormatting>
  <conditionalFormatting sqref="O98:U98">
    <cfRule type="cellIs" dxfId="38" priority="10" stopIfTrue="1" operator="notEqual">
      <formula>0</formula>
    </cfRule>
  </conditionalFormatting>
  <conditionalFormatting sqref="U14">
    <cfRule type="cellIs" dxfId="37" priority="63" stopIfTrue="1" operator="equal">
      <formula>0</formula>
    </cfRule>
  </conditionalFormatting>
  <conditionalFormatting sqref="U20">
    <cfRule type="cellIs" dxfId="36" priority="56" stopIfTrue="1" operator="equal">
      <formula>0</formula>
    </cfRule>
  </conditionalFormatting>
  <conditionalFormatting sqref="U26">
    <cfRule type="cellIs" dxfId="35" priority="52" stopIfTrue="1" operator="equal">
      <formula>0</formula>
    </cfRule>
  </conditionalFormatting>
  <conditionalFormatting sqref="U32">
    <cfRule type="cellIs" dxfId="34" priority="48" stopIfTrue="1" operator="equal">
      <formula>0</formula>
    </cfRule>
  </conditionalFormatting>
  <conditionalFormatting sqref="U38">
    <cfRule type="cellIs" dxfId="33" priority="44" stopIfTrue="1" operator="equal">
      <formula>0</formula>
    </cfRule>
  </conditionalFormatting>
  <conditionalFormatting sqref="U44">
    <cfRule type="cellIs" dxfId="32" priority="40" stopIfTrue="1" operator="equal">
      <formula>0</formula>
    </cfRule>
  </conditionalFormatting>
  <conditionalFormatting sqref="U50">
    <cfRule type="cellIs" dxfId="31" priority="36" stopIfTrue="1" operator="equal">
      <formula>0</formula>
    </cfRule>
  </conditionalFormatting>
  <conditionalFormatting sqref="U56">
    <cfRule type="cellIs" dxfId="30" priority="32" stopIfTrue="1" operator="equal">
      <formula>0</formula>
    </cfRule>
  </conditionalFormatting>
  <conditionalFormatting sqref="U62">
    <cfRule type="cellIs" dxfId="29" priority="28" stopIfTrue="1" operator="equal">
      <formula>0</formula>
    </cfRule>
  </conditionalFormatting>
  <conditionalFormatting sqref="U68">
    <cfRule type="cellIs" dxfId="28" priority="24" stopIfTrue="1" operator="equal">
      <formula>0</formula>
    </cfRule>
  </conditionalFormatting>
  <conditionalFormatting sqref="U74">
    <cfRule type="cellIs" dxfId="27" priority="8" stopIfTrue="1" operator="equal">
      <formula>0</formula>
    </cfRule>
  </conditionalFormatting>
  <conditionalFormatting sqref="U80">
    <cfRule type="cellIs" dxfId="26" priority="4" stopIfTrue="1" operator="equal">
      <formula>0</formula>
    </cfRule>
  </conditionalFormatting>
  <conditionalFormatting sqref="U86">
    <cfRule type="cellIs" dxfId="25" priority="20" stopIfTrue="1" operator="equal">
      <formula>0</formula>
    </cfRule>
  </conditionalFormatting>
  <conditionalFormatting sqref="U92">
    <cfRule type="cellIs" dxfId="24" priority="16" stopIfTrue="1" operator="equal">
      <formula>0</formula>
    </cfRule>
  </conditionalFormatting>
  <conditionalFormatting sqref="U98">
    <cfRule type="cellIs" dxfId="23" priority="12" stopIfTrue="1" operator="equal">
      <formula>0</formula>
    </cfRule>
  </conditionalFormatting>
  <conditionalFormatting sqref="U2:AE6">
    <cfRule type="cellIs" dxfId="22" priority="81" stopIfTrue="1" operator="equal">
      <formula>"ESCRIBA AQUÍ EL NOMBRE DE LA OBRA"</formula>
    </cfRule>
  </conditionalFormatting>
  <conditionalFormatting sqref="AS1">
    <cfRule type="cellIs" dxfId="21" priority="64" stopIfTrue="1" operator="equal">
      <formula>"CHEQ. INSUMOS"</formula>
    </cfRule>
  </conditionalFormatting>
  <conditionalFormatting sqref="AS119">
    <cfRule type="expression" dxfId="20" priority="69" stopIfTrue="1">
      <formula>"&gt;G29"</formula>
    </cfRule>
    <cfRule type="expression" dxfId="19" priority="70" stopIfTrue="1">
      <formula>"&lt;G29"""</formula>
    </cfRule>
  </conditionalFormatting>
  <conditionalFormatting sqref="AS128">
    <cfRule type="expression" dxfId="18" priority="67" stopIfTrue="1">
      <formula>"&gt;G29"</formula>
    </cfRule>
    <cfRule type="expression" dxfId="17" priority="68" stopIfTrue="1">
      <formula>"&lt;G29"""</formula>
    </cfRule>
  </conditionalFormatting>
  <conditionalFormatting sqref="AS140">
    <cfRule type="expression" dxfId="16" priority="66" stopIfTrue="1">
      <formula>"&lt;G29"""</formula>
    </cfRule>
    <cfRule type="expression" dxfId="15" priority="65" stopIfTrue="1">
      <formula>"&gt;G29"</formula>
    </cfRule>
  </conditionalFormatting>
  <conditionalFormatting sqref="AZ1:AZ2">
    <cfRule type="containsText" dxfId="14" priority="57" operator="containsText" text="Precios Base">
      <formula>NOT(ISERROR(SEARCH("Precios Base",AZ1)))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597D-5295-43ED-B672-C02FFFC12871}">
  <dimension ref="A1:R2332"/>
  <sheetViews>
    <sheetView showGridLines="0" topLeftCell="C4" workbookViewId="0">
      <selection activeCell="C4" sqref="C4:E5"/>
    </sheetView>
  </sheetViews>
  <sheetFormatPr baseColWidth="10" defaultColWidth="11.26953125" defaultRowHeight="14.5" x14ac:dyDescent="0.35"/>
  <cols>
    <col min="1" max="2" width="0" hidden="1" customWidth="1"/>
    <col min="3" max="3" width="41.7265625" customWidth="1"/>
    <col min="4" max="4" width="11" customWidth="1"/>
    <col min="5" max="5" width="11.81640625" bestFit="1" customWidth="1"/>
    <col min="6" max="6" width="10.26953125" customWidth="1"/>
    <col min="7" max="7" width="12.81640625" customWidth="1"/>
    <col min="8" max="8" width="19.1796875" customWidth="1"/>
    <col min="9" max="18" width="0" hidden="1" customWidth="1"/>
    <col min="19" max="19" width="13.1796875" customWidth="1"/>
    <col min="20" max="20" width="14.81640625" customWidth="1"/>
    <col min="22" max="22" width="12.1796875" customWidth="1"/>
    <col min="24" max="24" width="18.7265625" customWidth="1"/>
    <col min="25" max="25" width="14.81640625" customWidth="1"/>
    <col min="26" max="26" width="16.81640625" customWidth="1"/>
    <col min="28" max="556" width="0" hidden="1" customWidth="1"/>
  </cols>
  <sheetData>
    <row r="1" spans="1:18" hidden="1" x14ac:dyDescent="0.35">
      <c r="A1" s="529"/>
      <c r="B1" s="530">
        <v>1</v>
      </c>
      <c r="C1" s="892"/>
      <c r="D1" s="892" t="s">
        <v>292</v>
      </c>
      <c r="E1" s="893"/>
      <c r="F1" s="895" t="str">
        <f>"Duración" &amp; PRESUPUESTO!G164 &amp; " Días"</f>
        <v>Duración0 Días</v>
      </c>
      <c r="G1" s="897" t="s">
        <v>293</v>
      </c>
      <c r="H1" s="899">
        <f>PRESUPUESTO!G1</f>
        <v>0</v>
      </c>
      <c r="I1" s="531"/>
      <c r="J1" s="532"/>
      <c r="Q1" t="s">
        <v>675</v>
      </c>
    </row>
    <row r="2" spans="1:18" hidden="1" x14ac:dyDescent="0.35">
      <c r="A2" s="829" t="str">
        <f>PRESUPUESTO!A2</f>
        <v>CD</v>
      </c>
      <c r="B2" s="529"/>
      <c r="C2" s="892"/>
      <c r="D2" s="894"/>
      <c r="E2" s="894"/>
      <c r="F2" s="896"/>
      <c r="G2" s="898"/>
      <c r="H2" s="900"/>
      <c r="I2" s="534">
        <v>1</v>
      </c>
      <c r="J2" s="535"/>
      <c r="Q2" t="s">
        <v>675</v>
      </c>
      <c r="R2">
        <v>0.1</v>
      </c>
    </row>
    <row r="3" spans="1:18" ht="15" hidden="1" thickBot="1" x14ac:dyDescent="0.4">
      <c r="A3" s="533">
        <v>1</v>
      </c>
      <c r="B3" s="529">
        <f>IF($A$3=3,-1,IF($A$3=1,0,$A$3))</f>
        <v>0</v>
      </c>
      <c r="C3" s="536"/>
      <c r="D3" s="537" t="str">
        <f>PRESUPUESTO!A2</f>
        <v>CD</v>
      </c>
      <c r="E3" s="538">
        <f>SUM(F3:H3)</f>
        <v>0.21999999999999997</v>
      </c>
      <c r="F3" s="539">
        <f>Adm</f>
        <v>0.15</v>
      </c>
      <c r="G3" s="540">
        <f>Imprev</f>
        <v>0.02</v>
      </c>
      <c r="H3" s="540">
        <f>Utilidad</f>
        <v>0.05</v>
      </c>
      <c r="I3" s="541">
        <f>PRESUPUESTO!F139</f>
        <v>0.19</v>
      </c>
      <c r="J3" s="542" t="s">
        <v>294</v>
      </c>
    </row>
    <row r="4" spans="1:18" ht="18.5" thickTop="1" x14ac:dyDescent="0.35">
      <c r="A4" s="543"/>
      <c r="B4" s="543"/>
      <c r="C4" s="880" t="str">
        <f>PRESUPUESTO!B7</f>
        <v>FEDERACION NACIONAL DE CAFETEROS DE COLOMBIA</v>
      </c>
      <c r="D4" s="881"/>
      <c r="E4" s="882"/>
      <c r="F4" s="886" t="s">
        <v>295</v>
      </c>
      <c r="G4" s="887"/>
      <c r="H4" s="888"/>
      <c r="I4" s="544"/>
      <c r="J4" s="545"/>
    </row>
    <row r="5" spans="1:18" ht="18" x14ac:dyDescent="0.35">
      <c r="A5" s="543"/>
      <c r="B5" s="546"/>
      <c r="C5" s="883"/>
      <c r="D5" s="884"/>
      <c r="E5" s="885"/>
      <c r="F5" s="889"/>
      <c r="G5" s="890"/>
      <c r="H5" s="891"/>
      <c r="I5" s="544"/>
      <c r="J5" s="545"/>
    </row>
    <row r="6" spans="1:18" x14ac:dyDescent="0.35">
      <c r="A6" s="543"/>
      <c r="B6" s="547"/>
      <c r="C6" s="905">
        <f>PRESUPUESTO!C9</f>
        <v>0</v>
      </c>
      <c r="D6" s="906"/>
      <c r="E6" s="906"/>
      <c r="F6" s="907"/>
      <c r="G6" s="548" t="s">
        <v>85</v>
      </c>
      <c r="H6" s="549">
        <f>PRESUPUESTO!G9</f>
        <v>0</v>
      </c>
      <c r="I6" s="550"/>
      <c r="J6" s="551"/>
    </row>
    <row r="7" spans="1:18" ht="15" thickBot="1" x14ac:dyDescent="0.4">
      <c r="A7" s="543"/>
      <c r="B7" s="547"/>
      <c r="C7" s="908"/>
      <c r="D7" s="909"/>
      <c r="E7" s="909"/>
      <c r="F7" s="910"/>
      <c r="G7" s="911">
        <f>PRESUPUESTO!F10</f>
        <v>0</v>
      </c>
      <c r="H7" s="912"/>
      <c r="I7" s="552"/>
      <c r="J7" s="553"/>
    </row>
    <row r="8" spans="1:18" ht="15" thickTop="1" x14ac:dyDescent="0.35">
      <c r="C8" s="27"/>
      <c r="D8" s="90"/>
      <c r="E8" s="27"/>
      <c r="F8" s="27"/>
      <c r="G8" s="27"/>
      <c r="H8" s="27"/>
      <c r="I8" s="554"/>
      <c r="J8" s="555"/>
    </row>
    <row r="9" spans="1:18" ht="15" thickBot="1" x14ac:dyDescent="0.4">
      <c r="C9" s="27"/>
      <c r="D9" s="90"/>
      <c r="E9" s="27"/>
      <c r="F9" s="27"/>
      <c r="G9" s="27"/>
      <c r="H9" s="27"/>
      <c r="I9" s="554"/>
      <c r="J9" s="555"/>
    </row>
    <row r="10" spans="1:18" ht="15" thickTop="1" x14ac:dyDescent="0.35">
      <c r="A10" s="543" t="s">
        <v>296</v>
      </c>
      <c r="B10" s="556"/>
      <c r="C10" s="913" t="s">
        <v>297</v>
      </c>
      <c r="D10" s="914"/>
      <c r="E10" s="914"/>
      <c r="F10" s="914"/>
      <c r="G10" s="557"/>
      <c r="H10" s="558" t="s">
        <v>298</v>
      </c>
      <c r="I10" s="559" t="s">
        <v>299</v>
      </c>
      <c r="J10" s="560" t="s">
        <v>95</v>
      </c>
    </row>
    <row r="11" spans="1:18" x14ac:dyDescent="0.35">
      <c r="A11" s="543"/>
      <c r="B11" s="556"/>
      <c r="C11" s="915"/>
      <c r="D11" s="916"/>
      <c r="E11" s="916"/>
      <c r="F11" s="916"/>
      <c r="G11" s="561"/>
      <c r="H11" s="562" t="s">
        <v>300</v>
      </c>
      <c r="I11" s="563" t="e">
        <f>I2107</f>
        <v>#REF!</v>
      </c>
      <c r="J11" s="564"/>
    </row>
    <row r="12" spans="1:18" x14ac:dyDescent="0.35">
      <c r="A12" s="565" t="s">
        <v>301</v>
      </c>
      <c r="B12" s="556"/>
      <c r="C12" s="566" t="s">
        <v>88</v>
      </c>
      <c r="D12" s="567" t="s">
        <v>89</v>
      </c>
      <c r="E12" s="568" t="s">
        <v>90</v>
      </c>
      <c r="F12" s="569" t="s">
        <v>302</v>
      </c>
      <c r="G12" s="570" t="s">
        <v>303</v>
      </c>
      <c r="H12" s="571" t="s">
        <v>304</v>
      </c>
      <c r="I12" s="572"/>
      <c r="J12" s="573" t="s">
        <v>304</v>
      </c>
    </row>
    <row r="13" spans="1:18" x14ac:dyDescent="0.35">
      <c r="A13" s="565"/>
      <c r="B13" s="556"/>
      <c r="C13" s="574"/>
      <c r="D13" s="543"/>
      <c r="E13" s="575"/>
      <c r="F13" s="576"/>
      <c r="G13" s="577"/>
      <c r="H13" s="578"/>
      <c r="I13" s="579"/>
      <c r="J13" s="580"/>
    </row>
    <row r="14" spans="1:18" x14ac:dyDescent="0.35">
      <c r="A14" s="565" t="s">
        <v>305</v>
      </c>
      <c r="B14" s="556"/>
      <c r="C14" s="581" t="s">
        <v>306</v>
      </c>
      <c r="D14" s="543"/>
      <c r="E14" s="575"/>
      <c r="F14" s="576"/>
      <c r="G14" s="577"/>
      <c r="H14" s="578"/>
      <c r="I14" s="579"/>
      <c r="J14" s="580"/>
    </row>
    <row r="15" spans="1:18" x14ac:dyDescent="0.35">
      <c r="A15" s="565">
        <v>100124</v>
      </c>
      <c r="B15" s="556" t="s">
        <v>307</v>
      </c>
      <c r="C15" s="566" t="s">
        <v>308</v>
      </c>
      <c r="D15" s="567" t="s">
        <v>309</v>
      </c>
      <c r="E15" s="568">
        <v>1</v>
      </c>
      <c r="F15" s="569">
        <v>1</v>
      </c>
      <c r="G15" s="570">
        <v>86172</v>
      </c>
      <c r="H15" s="571">
        <f>TRUNC(E15* (1 + F15 / 100) * G15,2)</f>
        <v>87033.72</v>
      </c>
      <c r="I15" s="572" t="e">
        <f>I11 * (E15 * (1+F15/100))</f>
        <v>#REF!</v>
      </c>
      <c r="J15" s="573" t="e">
        <f>H15 * I11</f>
        <v>#REF!</v>
      </c>
    </row>
    <row r="16" spans="1:18" x14ac:dyDescent="0.35">
      <c r="A16" s="565">
        <v>100558</v>
      </c>
      <c r="B16" s="556" t="s">
        <v>310</v>
      </c>
      <c r="C16" s="566" t="s">
        <v>311</v>
      </c>
      <c r="D16" s="567" t="s">
        <v>312</v>
      </c>
      <c r="E16" s="568">
        <v>345</v>
      </c>
      <c r="F16" s="569">
        <v>1</v>
      </c>
      <c r="G16" s="570">
        <v>773</v>
      </c>
      <c r="H16" s="571">
        <f>TRUNC(E16* (1 + F16 / 100) * G16,2)</f>
        <v>269351.84999999998</v>
      </c>
      <c r="I16" s="572" t="e">
        <f>I11 * (E16 * (1+F16/100))</f>
        <v>#REF!</v>
      </c>
      <c r="J16" s="573" t="e">
        <f>H16 * I11</f>
        <v>#REF!</v>
      </c>
    </row>
    <row r="17" spans="1:10" x14ac:dyDescent="0.35">
      <c r="A17" s="565">
        <v>106149</v>
      </c>
      <c r="B17" s="556" t="s">
        <v>307</v>
      </c>
      <c r="C17" s="566" t="s">
        <v>313</v>
      </c>
      <c r="D17" s="567" t="s">
        <v>312</v>
      </c>
      <c r="E17" s="568">
        <v>78</v>
      </c>
      <c r="F17" s="569">
        <v>1</v>
      </c>
      <c r="G17" s="570">
        <v>1294</v>
      </c>
      <c r="H17" s="571">
        <f>TRUNC(E17* (1 + F17 / 100) * G17,2)</f>
        <v>101941.32</v>
      </c>
      <c r="I17" s="572" t="e">
        <f>I11 * (E17 * (1+F17/100))</f>
        <v>#REF!</v>
      </c>
      <c r="J17" s="573" t="e">
        <f>H17 * I11</f>
        <v>#REF!</v>
      </c>
    </row>
    <row r="18" spans="1:10" x14ac:dyDescent="0.35">
      <c r="A18" s="582" t="s">
        <v>314</v>
      </c>
      <c r="B18" s="556"/>
      <c r="C18" s="574"/>
      <c r="D18" s="543"/>
      <c r="E18" s="575"/>
      <c r="F18" s="576"/>
      <c r="G18" s="577" t="s">
        <v>315</v>
      </c>
      <c r="H18" s="583">
        <f>SUM(H14:H17)</f>
        <v>458326.88999999996</v>
      </c>
      <c r="I18" s="579"/>
      <c r="J18" s="584" t="e">
        <f>SUM(J14:J17)</f>
        <v>#REF!</v>
      </c>
    </row>
    <row r="19" spans="1:10" x14ac:dyDescent="0.35">
      <c r="A19" s="565" t="s">
        <v>316</v>
      </c>
      <c r="B19" s="556"/>
      <c r="C19" s="581" t="s">
        <v>317</v>
      </c>
      <c r="D19" s="543"/>
      <c r="E19" s="575"/>
      <c r="F19" s="576"/>
      <c r="G19" s="577"/>
      <c r="H19" s="578"/>
      <c r="I19" s="579"/>
      <c r="J19" s="580"/>
    </row>
    <row r="20" spans="1:10" x14ac:dyDescent="0.35">
      <c r="A20" s="565">
        <v>200008</v>
      </c>
      <c r="B20" s="556" t="s">
        <v>317</v>
      </c>
      <c r="C20" s="566" t="s">
        <v>318</v>
      </c>
      <c r="D20" s="567" t="s">
        <v>319</v>
      </c>
      <c r="E20" s="568">
        <v>2.27</v>
      </c>
      <c r="F20" s="569"/>
      <c r="G20" s="570">
        <v>27694</v>
      </c>
      <c r="H20" s="571">
        <f>TRUNC(E20* (1 + F20 / 100) * G20,2)</f>
        <v>62865.38</v>
      </c>
      <c r="I20" s="572" t="e">
        <f>I11 * (E20 * (1+F20/100))</f>
        <v>#REF!</v>
      </c>
      <c r="J20" s="573" t="e">
        <f>H20 * I11</f>
        <v>#REF!</v>
      </c>
    </row>
    <row r="21" spans="1:10" x14ac:dyDescent="0.35">
      <c r="A21" s="582" t="s">
        <v>320</v>
      </c>
      <c r="B21" s="556"/>
      <c r="C21" s="574"/>
      <c r="D21" s="543"/>
      <c r="E21" s="575"/>
      <c r="F21" s="576"/>
      <c r="G21" s="577" t="s">
        <v>321</v>
      </c>
      <c r="H21" s="583">
        <f>SUM(H19:H20)</f>
        <v>62865.38</v>
      </c>
      <c r="I21" s="579"/>
      <c r="J21" s="584" t="e">
        <f>SUM(J19:J20)</f>
        <v>#REF!</v>
      </c>
    </row>
    <row r="22" spans="1:10" x14ac:dyDescent="0.35">
      <c r="A22" s="565" t="s">
        <v>322</v>
      </c>
      <c r="B22" s="556"/>
      <c r="C22" s="585" t="s">
        <v>323</v>
      </c>
      <c r="D22" s="543"/>
      <c r="E22" s="575"/>
      <c r="F22" s="576"/>
      <c r="G22" s="577"/>
      <c r="H22" s="578"/>
      <c r="I22" s="579"/>
      <c r="J22" s="580"/>
    </row>
    <row r="23" spans="1:10" x14ac:dyDescent="0.35">
      <c r="A23" s="565">
        <v>300026</v>
      </c>
      <c r="B23" s="556" t="s">
        <v>323</v>
      </c>
      <c r="C23" s="566" t="s">
        <v>324</v>
      </c>
      <c r="D23" s="567" t="s">
        <v>189</v>
      </c>
      <c r="E23" s="568">
        <v>9.9500000000000005E-2</v>
      </c>
      <c r="F23" s="569"/>
      <c r="G23" s="570">
        <v>2089</v>
      </c>
      <c r="H23" s="571">
        <f>TRUNC(E23* (1 + F23 / 100) * G23,2)</f>
        <v>207.85</v>
      </c>
      <c r="I23" s="572" t="e">
        <f>I11 * (E23 * (1+F23/100))</f>
        <v>#REF!</v>
      </c>
      <c r="J23" s="573" t="e">
        <f>H23 * I11</f>
        <v>#REF!</v>
      </c>
    </row>
    <row r="24" spans="1:10" x14ac:dyDescent="0.35">
      <c r="A24" s="582" t="s">
        <v>325</v>
      </c>
      <c r="B24" s="556"/>
      <c r="C24" s="574"/>
      <c r="D24" s="543"/>
      <c r="E24" s="575"/>
      <c r="F24" s="576"/>
      <c r="G24" s="577" t="s">
        <v>326</v>
      </c>
      <c r="H24" s="583">
        <f>SUM(H22:H23)</f>
        <v>207.85</v>
      </c>
      <c r="I24" s="579"/>
      <c r="J24" s="584" t="e">
        <f>SUM(J22:J23)</f>
        <v>#REF!</v>
      </c>
    </row>
    <row r="25" spans="1:10" x14ac:dyDescent="0.35">
      <c r="A25" s="543" t="s">
        <v>327</v>
      </c>
      <c r="B25" s="586"/>
      <c r="C25" s="581" t="s">
        <v>328</v>
      </c>
      <c r="D25" s="543"/>
      <c r="E25" s="575"/>
      <c r="F25" s="576"/>
      <c r="G25" s="577"/>
      <c r="H25" s="578"/>
      <c r="I25" s="579"/>
      <c r="J25" s="580"/>
    </row>
    <row r="26" spans="1:10" x14ac:dyDescent="0.35">
      <c r="A26" s="565"/>
      <c r="B26" s="556"/>
      <c r="C26" s="566"/>
      <c r="D26" s="567"/>
      <c r="E26" s="568"/>
      <c r="F26" s="569"/>
      <c r="G26" s="570"/>
      <c r="H26" s="571"/>
      <c r="I26" s="572"/>
      <c r="J26" s="573"/>
    </row>
    <row r="27" spans="1:10" x14ac:dyDescent="0.35">
      <c r="A27" s="582" t="s">
        <v>329</v>
      </c>
      <c r="B27" s="586"/>
      <c r="C27" s="574"/>
      <c r="D27" s="543"/>
      <c r="E27" s="575"/>
      <c r="F27" s="576"/>
      <c r="G27" s="577" t="s">
        <v>330</v>
      </c>
      <c r="H27" s="571">
        <f>SUM(H25:H26)</f>
        <v>0</v>
      </c>
      <c r="I27" s="579"/>
      <c r="J27" s="573">
        <f>SUM(J25:J26)</f>
        <v>0</v>
      </c>
    </row>
    <row r="28" spans="1:10" x14ac:dyDescent="0.35">
      <c r="A28" s="543"/>
      <c r="B28" s="587"/>
      <c r="C28" s="574"/>
      <c r="D28" s="543"/>
      <c r="E28" s="575"/>
      <c r="F28" s="576"/>
      <c r="G28" s="577"/>
      <c r="H28" s="578"/>
      <c r="I28" s="588" t="e">
        <f>I29-H29</f>
        <v>#REF!</v>
      </c>
      <c r="J28" s="580" t="e">
        <f>I11*H28</f>
        <v>#REF!</v>
      </c>
    </row>
    <row r="29" spans="1:10" ht="15" thickBot="1" x14ac:dyDescent="0.4">
      <c r="A29" s="543" t="s">
        <v>92</v>
      </c>
      <c r="B29" s="587"/>
      <c r="C29" s="589"/>
      <c r="D29" s="590"/>
      <c r="E29" s="591"/>
      <c r="F29" s="592" t="s">
        <v>331</v>
      </c>
      <c r="G29" s="593">
        <f>SUM(H12:H28)/2</f>
        <v>521400.11999999994</v>
      </c>
      <c r="H29" s="594">
        <f>IF($A$2="CD",IF($A$3=1,ROUND(SUM(H12:H28)/2,0),IF($A$3=3,ROUND(SUM(H12:H28)/2,0),SUM(H12:H28)/2)),SUM(H12:H28)/2)</f>
        <v>521400</v>
      </c>
      <c r="I29" s="595" t="e">
        <f>SUM(J12:J28)/2</f>
        <v>#REF!</v>
      </c>
      <c r="J29" s="596" t="e">
        <f>IF($A$2="CD",IF($A$3=1,ROUND(SUM(J12:J28)/2,0),IF($A$3=3,ROUND(SUM(J12:J28)/2,0),SUM(J12:J28)/2)),SUM(J12:J28)/2)</f>
        <v>#REF!</v>
      </c>
    </row>
    <row r="30" spans="1:10" ht="15" thickTop="1" x14ac:dyDescent="0.35">
      <c r="C30" s="27"/>
      <c r="D30" s="90"/>
      <c r="E30" s="27"/>
      <c r="F30" s="27"/>
      <c r="G30" s="27"/>
      <c r="H30" s="27"/>
      <c r="I30" s="554"/>
      <c r="J30" s="555"/>
    </row>
    <row r="31" spans="1:10" x14ac:dyDescent="0.35">
      <c r="C31" s="27"/>
      <c r="D31" s="90"/>
      <c r="E31" s="27"/>
      <c r="F31" s="27"/>
      <c r="G31" s="27"/>
      <c r="H31" s="27"/>
      <c r="I31" s="554"/>
      <c r="J31" s="555"/>
    </row>
    <row r="32" spans="1:10" ht="15" thickBot="1" x14ac:dyDescent="0.4">
      <c r="C32" s="27"/>
      <c r="D32" s="90"/>
      <c r="E32" s="27"/>
      <c r="F32" s="27"/>
      <c r="G32" s="27"/>
      <c r="H32" s="27"/>
      <c r="I32" s="554"/>
      <c r="J32" s="555"/>
    </row>
    <row r="33" spans="1:10" ht="15" thickTop="1" x14ac:dyDescent="0.35">
      <c r="A33" s="543" t="s">
        <v>332</v>
      </c>
      <c r="B33" s="556"/>
      <c r="C33" s="913" t="s">
        <v>333</v>
      </c>
      <c r="D33" s="914"/>
      <c r="E33" s="914"/>
      <c r="F33" s="914"/>
      <c r="G33" s="557"/>
      <c r="H33" s="558" t="s">
        <v>298</v>
      </c>
      <c r="I33" s="559" t="s">
        <v>299</v>
      </c>
      <c r="J33" s="560" t="s">
        <v>95</v>
      </c>
    </row>
    <row r="34" spans="1:10" x14ac:dyDescent="0.35">
      <c r="A34" s="543"/>
      <c r="B34" s="556"/>
      <c r="C34" s="915"/>
      <c r="D34" s="916"/>
      <c r="E34" s="916"/>
      <c r="F34" s="916"/>
      <c r="G34" s="561"/>
      <c r="H34" s="562" t="s">
        <v>300</v>
      </c>
      <c r="I34" s="563">
        <f>I581+I1142</f>
        <v>0</v>
      </c>
      <c r="J34" s="564"/>
    </row>
    <row r="35" spans="1:10" x14ac:dyDescent="0.35">
      <c r="A35" s="565" t="s">
        <v>301</v>
      </c>
      <c r="B35" s="556"/>
      <c r="C35" s="566" t="s">
        <v>88</v>
      </c>
      <c r="D35" s="567" t="s">
        <v>89</v>
      </c>
      <c r="E35" s="568" t="s">
        <v>90</v>
      </c>
      <c r="F35" s="569" t="s">
        <v>302</v>
      </c>
      <c r="G35" s="570" t="s">
        <v>303</v>
      </c>
      <c r="H35" s="571" t="s">
        <v>304</v>
      </c>
      <c r="I35" s="572"/>
      <c r="J35" s="573" t="s">
        <v>304</v>
      </c>
    </row>
    <row r="36" spans="1:10" x14ac:dyDescent="0.35">
      <c r="A36" s="565"/>
      <c r="B36" s="556"/>
      <c r="C36" s="574"/>
      <c r="D36" s="543"/>
      <c r="E36" s="575"/>
      <c r="F36" s="576"/>
      <c r="G36" s="577"/>
      <c r="H36" s="578"/>
      <c r="I36" s="579"/>
      <c r="J36" s="580"/>
    </row>
    <row r="37" spans="1:10" x14ac:dyDescent="0.35">
      <c r="A37" s="565" t="s">
        <v>305</v>
      </c>
      <c r="B37" s="556"/>
      <c r="C37" s="581" t="s">
        <v>306</v>
      </c>
      <c r="D37" s="543"/>
      <c r="E37" s="575"/>
      <c r="F37" s="576"/>
      <c r="G37" s="577"/>
      <c r="H37" s="578"/>
      <c r="I37" s="579"/>
      <c r="J37" s="580"/>
    </row>
    <row r="38" spans="1:10" x14ac:dyDescent="0.35">
      <c r="A38" s="565">
        <v>100053</v>
      </c>
      <c r="B38" s="556" t="s">
        <v>334</v>
      </c>
      <c r="C38" s="566" t="s">
        <v>335</v>
      </c>
      <c r="D38" s="567" t="s">
        <v>336</v>
      </c>
      <c r="E38" s="568">
        <v>220</v>
      </c>
      <c r="F38" s="569"/>
      <c r="G38" s="570">
        <v>43</v>
      </c>
      <c r="H38" s="571">
        <f>TRUNC(E38* (1 + F38 / 100) * G38,2)</f>
        <v>9460</v>
      </c>
      <c r="I38" s="572">
        <f>I34 * (E38 * (1+F38/100))</f>
        <v>0</v>
      </c>
      <c r="J38" s="573">
        <f>H38 * I34</f>
        <v>0</v>
      </c>
    </row>
    <row r="39" spans="1:10" x14ac:dyDescent="0.35">
      <c r="A39" s="565">
        <v>100124</v>
      </c>
      <c r="B39" s="556" t="s">
        <v>307</v>
      </c>
      <c r="C39" s="566" t="s">
        <v>308</v>
      </c>
      <c r="D39" s="567" t="s">
        <v>309</v>
      </c>
      <c r="E39" s="568">
        <v>1</v>
      </c>
      <c r="F39" s="569"/>
      <c r="G39" s="570">
        <v>86172</v>
      </c>
      <c r="H39" s="571">
        <f>TRUNC(E39* (1 + F39 / 100) * G39,2)</f>
        <v>86172</v>
      </c>
      <c r="I39" s="572">
        <f>I34 * (E39 * (1+F39/100))</f>
        <v>0</v>
      </c>
      <c r="J39" s="573">
        <f>H39 * I34</f>
        <v>0</v>
      </c>
    </row>
    <row r="40" spans="1:10" x14ac:dyDescent="0.35">
      <c r="A40" s="565">
        <v>100558</v>
      </c>
      <c r="B40" s="556" t="s">
        <v>310</v>
      </c>
      <c r="C40" s="566" t="s">
        <v>311</v>
      </c>
      <c r="D40" s="567" t="s">
        <v>312</v>
      </c>
      <c r="E40" s="568">
        <v>450</v>
      </c>
      <c r="F40" s="569"/>
      <c r="G40" s="570">
        <v>773</v>
      </c>
      <c r="H40" s="571">
        <f>TRUNC(E40* (1 + F40 / 100) * G40,2)</f>
        <v>347850</v>
      </c>
      <c r="I40" s="572">
        <f>I34 * (E40 * (1+F40/100))</f>
        <v>0</v>
      </c>
      <c r="J40" s="573">
        <f>H40 * I34</f>
        <v>0</v>
      </c>
    </row>
    <row r="41" spans="1:10" x14ac:dyDescent="0.35">
      <c r="A41" s="582" t="s">
        <v>314</v>
      </c>
      <c r="B41" s="556"/>
      <c r="C41" s="574"/>
      <c r="D41" s="543"/>
      <c r="E41" s="575"/>
      <c r="F41" s="576"/>
      <c r="G41" s="577" t="s">
        <v>315</v>
      </c>
      <c r="H41" s="583">
        <f>SUM(H37:H40)</f>
        <v>443482</v>
      </c>
      <c r="I41" s="579"/>
      <c r="J41" s="584">
        <f>SUM(J37:J40)</f>
        <v>0</v>
      </c>
    </row>
    <row r="42" spans="1:10" x14ac:dyDescent="0.35">
      <c r="A42" s="565" t="s">
        <v>316</v>
      </c>
      <c r="B42" s="556"/>
      <c r="C42" s="581" t="s">
        <v>317</v>
      </c>
      <c r="D42" s="543"/>
      <c r="E42" s="575"/>
      <c r="F42" s="576"/>
      <c r="G42" s="577"/>
      <c r="H42" s="578"/>
      <c r="I42" s="579"/>
      <c r="J42" s="580"/>
    </row>
    <row r="43" spans="1:10" x14ac:dyDescent="0.35">
      <c r="A43" s="565">
        <v>200008</v>
      </c>
      <c r="B43" s="556" t="s">
        <v>317</v>
      </c>
      <c r="C43" s="566" t="s">
        <v>318</v>
      </c>
      <c r="D43" s="567" t="s">
        <v>319</v>
      </c>
      <c r="E43" s="568">
        <v>2</v>
      </c>
      <c r="F43" s="569"/>
      <c r="G43" s="570">
        <v>27694</v>
      </c>
      <c r="H43" s="571">
        <f>TRUNC(E43* (1 + F43 / 100) * G43,2)</f>
        <v>55388</v>
      </c>
      <c r="I43" s="572">
        <f>I34 * (E43 * (1+F43/100))</f>
        <v>0</v>
      </c>
      <c r="J43" s="573">
        <f>H43 * I34</f>
        <v>0</v>
      </c>
    </row>
    <row r="44" spans="1:10" x14ac:dyDescent="0.35">
      <c r="A44" s="582" t="s">
        <v>320</v>
      </c>
      <c r="B44" s="556"/>
      <c r="C44" s="574"/>
      <c r="D44" s="543"/>
      <c r="E44" s="575"/>
      <c r="F44" s="576"/>
      <c r="G44" s="577" t="s">
        <v>321</v>
      </c>
      <c r="H44" s="583">
        <f>SUM(H42:H43)</f>
        <v>55388</v>
      </c>
      <c r="I44" s="579"/>
      <c r="J44" s="584">
        <f>SUM(J42:J43)</f>
        <v>0</v>
      </c>
    </row>
    <row r="45" spans="1:10" x14ac:dyDescent="0.35">
      <c r="A45" s="565" t="s">
        <v>322</v>
      </c>
      <c r="B45" s="556"/>
      <c r="C45" s="585" t="s">
        <v>323</v>
      </c>
      <c r="D45" s="543"/>
      <c r="E45" s="575"/>
      <c r="F45" s="576"/>
      <c r="G45" s="577"/>
      <c r="H45" s="578"/>
      <c r="I45" s="579"/>
      <c r="J45" s="580"/>
    </row>
    <row r="46" spans="1:10" x14ac:dyDescent="0.35">
      <c r="A46" s="565">
        <v>300026</v>
      </c>
      <c r="B46" s="556" t="s">
        <v>323</v>
      </c>
      <c r="C46" s="566" t="s">
        <v>324</v>
      </c>
      <c r="D46" s="567" t="s">
        <v>189</v>
      </c>
      <c r="E46" s="568">
        <v>0.94299999999999995</v>
      </c>
      <c r="F46" s="569"/>
      <c r="G46" s="570">
        <v>2089</v>
      </c>
      <c r="H46" s="571">
        <f>TRUNC(E46* (1 + F46 / 100) * G46,2)</f>
        <v>1969.92</v>
      </c>
      <c r="I46" s="572">
        <f>I34 * (E46 * (1+F46/100))</f>
        <v>0</v>
      </c>
      <c r="J46" s="573">
        <f>H46 * I34</f>
        <v>0</v>
      </c>
    </row>
    <row r="47" spans="1:10" x14ac:dyDescent="0.35">
      <c r="A47" s="582" t="s">
        <v>325</v>
      </c>
      <c r="B47" s="556"/>
      <c r="C47" s="574"/>
      <c r="D47" s="543"/>
      <c r="E47" s="575"/>
      <c r="F47" s="576"/>
      <c r="G47" s="577" t="s">
        <v>326</v>
      </c>
      <c r="H47" s="583">
        <f>SUM(H45:H46)</f>
        <v>1969.92</v>
      </c>
      <c r="I47" s="579"/>
      <c r="J47" s="584">
        <f>SUM(J45:J46)</f>
        <v>0</v>
      </c>
    </row>
    <row r="48" spans="1:10" x14ac:dyDescent="0.35">
      <c r="A48" s="543" t="s">
        <v>327</v>
      </c>
      <c r="B48" s="586"/>
      <c r="C48" s="581" t="s">
        <v>328</v>
      </c>
      <c r="D48" s="543"/>
      <c r="E48" s="575"/>
      <c r="F48" s="576"/>
      <c r="G48" s="577"/>
      <c r="H48" s="578"/>
      <c r="I48" s="579"/>
      <c r="J48" s="580"/>
    </row>
    <row r="49" spans="1:10" x14ac:dyDescent="0.35">
      <c r="A49" s="565"/>
      <c r="B49" s="556"/>
      <c r="C49" s="566"/>
      <c r="D49" s="567"/>
      <c r="E49" s="568"/>
      <c r="F49" s="569"/>
      <c r="G49" s="570"/>
      <c r="H49" s="571"/>
      <c r="I49" s="572"/>
      <c r="J49" s="573"/>
    </row>
    <row r="50" spans="1:10" x14ac:dyDescent="0.35">
      <c r="A50" s="582" t="s">
        <v>329</v>
      </c>
      <c r="B50" s="586"/>
      <c r="C50" s="574"/>
      <c r="D50" s="543"/>
      <c r="E50" s="575"/>
      <c r="F50" s="576"/>
      <c r="G50" s="577" t="s">
        <v>330</v>
      </c>
      <c r="H50" s="571">
        <f>SUM(H48:H49)</f>
        <v>0</v>
      </c>
      <c r="I50" s="579"/>
      <c r="J50" s="573">
        <f>SUM(J48:J49)</f>
        <v>0</v>
      </c>
    </row>
    <row r="51" spans="1:10" x14ac:dyDescent="0.35">
      <c r="A51" s="543"/>
      <c r="B51" s="587"/>
      <c r="C51" s="574"/>
      <c r="D51" s="543"/>
      <c r="E51" s="575"/>
      <c r="F51" s="576"/>
      <c r="G51" s="577"/>
      <c r="H51" s="578"/>
      <c r="I51" s="588">
        <f>I52-H52</f>
        <v>-500840</v>
      </c>
      <c r="J51" s="580">
        <f>I34*H51</f>
        <v>0</v>
      </c>
    </row>
    <row r="52" spans="1:10" ht="15" thickBot="1" x14ac:dyDescent="0.4">
      <c r="A52" s="543" t="s">
        <v>92</v>
      </c>
      <c r="B52" s="587"/>
      <c r="C52" s="589"/>
      <c r="D52" s="590"/>
      <c r="E52" s="591"/>
      <c r="F52" s="592" t="s">
        <v>331</v>
      </c>
      <c r="G52" s="593">
        <f>SUM(H35:H51)/2</f>
        <v>500839.92000000004</v>
      </c>
      <c r="H52" s="594">
        <f>IF($A$2="CD",IF($A$3=1,ROUND(SUM(H34:H51)/2,0),IF($A$3=3,ROUND(SUM(H34:H51)/2,0),SUM(H34:H51)/2)),SUM(H34:H51)/2)</f>
        <v>500840</v>
      </c>
      <c r="I52" s="595">
        <f>SUM(J35:J51)/2</f>
        <v>0</v>
      </c>
      <c r="J52" s="596">
        <f>IF($A$2="CD",IF($A$3=1,TRUNC(SUM(J35:J51)/2,0),IF($A$3=3,TRUNC(SUM(J35:J51)/2,0),TRUNC(SUM(J35:J51)/2))),TRUNC(SUM(J35:J51)/2))</f>
        <v>0</v>
      </c>
    </row>
    <row r="53" spans="1:10" ht="15" thickTop="1" x14ac:dyDescent="0.35">
      <c r="C53" s="27"/>
      <c r="D53" s="90"/>
      <c r="E53" s="27"/>
      <c r="F53" s="27"/>
      <c r="G53" s="27"/>
      <c r="H53" s="27"/>
      <c r="I53" s="554"/>
      <c r="J53" s="555"/>
    </row>
    <row r="54" spans="1:10" x14ac:dyDescent="0.35">
      <c r="C54" s="27"/>
      <c r="D54" s="90"/>
      <c r="E54" s="27"/>
      <c r="F54" s="27"/>
      <c r="G54" s="27"/>
      <c r="H54" s="27"/>
      <c r="I54" s="554"/>
      <c r="J54" s="555"/>
    </row>
    <row r="55" spans="1:10" ht="15" thickBot="1" x14ac:dyDescent="0.4">
      <c r="C55" s="27"/>
      <c r="D55" s="90"/>
      <c r="E55" s="27"/>
      <c r="F55" s="27"/>
      <c r="G55" s="27"/>
      <c r="H55" s="27"/>
      <c r="I55" s="554"/>
      <c r="J55" s="555"/>
    </row>
    <row r="56" spans="1:10" ht="15" thickTop="1" x14ac:dyDescent="0.35">
      <c r="A56" s="543" t="s">
        <v>337</v>
      </c>
      <c r="B56" s="556"/>
      <c r="C56" s="913" t="s">
        <v>338</v>
      </c>
      <c r="D56" s="914"/>
      <c r="E56" s="914"/>
      <c r="F56" s="914"/>
      <c r="G56" s="557"/>
      <c r="H56" s="558" t="s">
        <v>298</v>
      </c>
      <c r="I56" s="559" t="s">
        <v>299</v>
      </c>
      <c r="J56" s="560" t="s">
        <v>95</v>
      </c>
    </row>
    <row r="57" spans="1:10" x14ac:dyDescent="0.35">
      <c r="A57" s="543"/>
      <c r="B57" s="556"/>
      <c r="C57" s="915"/>
      <c r="D57" s="916"/>
      <c r="E57" s="916"/>
      <c r="F57" s="916"/>
      <c r="G57" s="561"/>
      <c r="H57" s="562" t="s">
        <v>300</v>
      </c>
      <c r="I57" s="563" t="e">
        <f>I359+I496</f>
        <v>#REF!</v>
      </c>
      <c r="J57" s="564"/>
    </row>
    <row r="58" spans="1:10" x14ac:dyDescent="0.35">
      <c r="A58" s="565" t="s">
        <v>301</v>
      </c>
      <c r="B58" s="556"/>
      <c r="C58" s="566" t="s">
        <v>88</v>
      </c>
      <c r="D58" s="567" t="s">
        <v>89</v>
      </c>
      <c r="E58" s="568" t="s">
        <v>90</v>
      </c>
      <c r="F58" s="569" t="s">
        <v>302</v>
      </c>
      <c r="G58" s="570" t="s">
        <v>303</v>
      </c>
      <c r="H58" s="571" t="s">
        <v>304</v>
      </c>
      <c r="I58" s="572"/>
      <c r="J58" s="573" t="s">
        <v>304</v>
      </c>
    </row>
    <row r="59" spans="1:10" x14ac:dyDescent="0.35">
      <c r="A59" s="565"/>
      <c r="B59" s="556"/>
      <c r="C59" s="574"/>
      <c r="D59" s="543"/>
      <c r="E59" s="575"/>
      <c r="F59" s="576"/>
      <c r="G59" s="577"/>
      <c r="H59" s="578"/>
      <c r="I59" s="579"/>
      <c r="J59" s="580"/>
    </row>
    <row r="60" spans="1:10" x14ac:dyDescent="0.35">
      <c r="A60" s="565" t="s">
        <v>305</v>
      </c>
      <c r="B60" s="556"/>
      <c r="C60" s="581" t="s">
        <v>306</v>
      </c>
      <c r="D60" s="543"/>
      <c r="E60" s="575"/>
      <c r="F60" s="576"/>
      <c r="G60" s="577"/>
      <c r="H60" s="578"/>
      <c r="I60" s="579"/>
      <c r="J60" s="580"/>
    </row>
    <row r="61" spans="1:10" x14ac:dyDescent="0.35">
      <c r="A61" s="565">
        <v>100122</v>
      </c>
      <c r="B61" s="556" t="s">
        <v>307</v>
      </c>
      <c r="C61" s="566" t="s">
        <v>339</v>
      </c>
      <c r="D61" s="567" t="s">
        <v>309</v>
      </c>
      <c r="E61" s="568">
        <v>1.05</v>
      </c>
      <c r="F61" s="569"/>
      <c r="G61" s="570">
        <v>86172</v>
      </c>
      <c r="H61" s="571">
        <f>TRUNC(E61* (1 + F61 / 100) * G61,2)</f>
        <v>90480.6</v>
      </c>
      <c r="I61" s="572" t="e">
        <f>I57 * (E61 * (1+F61/100))</f>
        <v>#REF!</v>
      </c>
      <c r="J61" s="573" t="e">
        <f>H61 * I57</f>
        <v>#REF!</v>
      </c>
    </row>
    <row r="62" spans="1:10" x14ac:dyDescent="0.35">
      <c r="A62" s="565">
        <v>100053</v>
      </c>
      <c r="B62" s="556" t="s">
        <v>334</v>
      </c>
      <c r="C62" s="566" t="s">
        <v>335</v>
      </c>
      <c r="D62" s="567" t="s">
        <v>336</v>
      </c>
      <c r="E62" s="568">
        <v>185</v>
      </c>
      <c r="F62" s="569"/>
      <c r="G62" s="570">
        <v>43</v>
      </c>
      <c r="H62" s="571">
        <f>TRUNC(E62* (1 + F62 / 100) * G62,2)</f>
        <v>7955</v>
      </c>
      <c r="I62" s="572" t="e">
        <f>I57 * (E62 * (1+F62/100))</f>
        <v>#REF!</v>
      </c>
      <c r="J62" s="573" t="e">
        <f>H62 * I57</f>
        <v>#REF!</v>
      </c>
    </row>
    <row r="63" spans="1:10" x14ac:dyDescent="0.35">
      <c r="A63" s="565">
        <v>100558</v>
      </c>
      <c r="B63" s="556" t="s">
        <v>310</v>
      </c>
      <c r="C63" s="566" t="s">
        <v>311</v>
      </c>
      <c r="D63" s="567" t="s">
        <v>312</v>
      </c>
      <c r="E63" s="568">
        <v>360</v>
      </c>
      <c r="F63" s="569"/>
      <c r="G63" s="570">
        <v>773</v>
      </c>
      <c r="H63" s="571">
        <f>TRUNC(E63* (1 + F63 / 100) * G63,2)</f>
        <v>278280</v>
      </c>
      <c r="I63" s="572" t="e">
        <f>I57 * (E63 * (1+F63/100))</f>
        <v>#REF!</v>
      </c>
      <c r="J63" s="573" t="e">
        <f>H63 * I57</f>
        <v>#REF!</v>
      </c>
    </row>
    <row r="64" spans="1:10" x14ac:dyDescent="0.35">
      <c r="A64" s="582" t="s">
        <v>314</v>
      </c>
      <c r="B64" s="556"/>
      <c r="C64" s="574"/>
      <c r="D64" s="543"/>
      <c r="E64" s="575"/>
      <c r="F64" s="576"/>
      <c r="G64" s="577" t="s">
        <v>315</v>
      </c>
      <c r="H64" s="583">
        <f>SUM(H60:H63)</f>
        <v>376715.6</v>
      </c>
      <c r="I64" s="579"/>
      <c r="J64" s="583" t="e">
        <f>SUM(J60:J63)</f>
        <v>#REF!</v>
      </c>
    </row>
    <row r="65" spans="1:10" x14ac:dyDescent="0.35">
      <c r="A65" s="565" t="s">
        <v>316</v>
      </c>
      <c r="B65" s="556"/>
      <c r="C65" s="581" t="s">
        <v>317</v>
      </c>
      <c r="D65" s="543"/>
      <c r="E65" s="575"/>
      <c r="F65" s="576"/>
      <c r="G65" s="577"/>
      <c r="H65" s="578"/>
      <c r="I65" s="579"/>
      <c r="J65" s="580"/>
    </row>
    <row r="66" spans="1:10" x14ac:dyDescent="0.35">
      <c r="A66" s="565">
        <v>200008</v>
      </c>
      <c r="B66" s="556" t="s">
        <v>317</v>
      </c>
      <c r="C66" s="566" t="s">
        <v>318</v>
      </c>
      <c r="D66" s="567" t="s">
        <v>319</v>
      </c>
      <c r="E66" s="568">
        <v>2.08</v>
      </c>
      <c r="F66" s="569"/>
      <c r="G66" s="570">
        <v>27694</v>
      </c>
      <c r="H66" s="571">
        <f>TRUNC(E66* (1 + F66 / 100) * G66,2)</f>
        <v>57603.519999999997</v>
      </c>
      <c r="I66" s="572" t="e">
        <f>I57 * (E66 * (1+F66/100))</f>
        <v>#REF!</v>
      </c>
      <c r="J66" s="573" t="e">
        <f>H66 * I57</f>
        <v>#REF!</v>
      </c>
    </row>
    <row r="67" spans="1:10" x14ac:dyDescent="0.35">
      <c r="A67" s="582" t="s">
        <v>320</v>
      </c>
      <c r="B67" s="556"/>
      <c r="C67" s="574"/>
      <c r="D67" s="543"/>
      <c r="E67" s="575"/>
      <c r="F67" s="576"/>
      <c r="G67" s="577" t="s">
        <v>321</v>
      </c>
      <c r="H67" s="583">
        <f>SUM(H65:H66)</f>
        <v>57603.519999999997</v>
      </c>
      <c r="I67" s="579"/>
      <c r="J67" s="584" t="e">
        <f>SUM(J65:J66)</f>
        <v>#REF!</v>
      </c>
    </row>
    <row r="68" spans="1:10" x14ac:dyDescent="0.35">
      <c r="A68" s="565" t="s">
        <v>322</v>
      </c>
      <c r="B68" s="556"/>
      <c r="C68" s="585" t="s">
        <v>323</v>
      </c>
      <c r="D68" s="543"/>
      <c r="E68" s="575"/>
      <c r="F68" s="576"/>
      <c r="G68" s="577"/>
      <c r="H68" s="578"/>
      <c r="I68" s="579"/>
      <c r="J68" s="580"/>
    </row>
    <row r="69" spans="1:10" x14ac:dyDescent="0.35">
      <c r="A69" s="565">
        <v>300026</v>
      </c>
      <c r="B69" s="556" t="s">
        <v>323</v>
      </c>
      <c r="C69" s="566" t="s">
        <v>324</v>
      </c>
      <c r="D69" s="567" t="s">
        <v>189</v>
      </c>
      <c r="E69" s="568">
        <v>0.85099999999999998</v>
      </c>
      <c r="F69" s="569"/>
      <c r="G69" s="570">
        <v>2089</v>
      </c>
      <c r="H69" s="571">
        <f>TRUNC(E69* (1 + F69 / 100) * G69,2)</f>
        <v>1777.73</v>
      </c>
      <c r="I69" s="572" t="e">
        <f>I57 * (E69 * (1+F69/100))</f>
        <v>#REF!</v>
      </c>
      <c r="J69" s="573" t="e">
        <f>H69 * I57</f>
        <v>#REF!</v>
      </c>
    </row>
    <row r="70" spans="1:10" x14ac:dyDescent="0.35">
      <c r="A70" s="582" t="s">
        <v>325</v>
      </c>
      <c r="B70" s="556"/>
      <c r="C70" s="574"/>
      <c r="D70" s="543"/>
      <c r="E70" s="575"/>
      <c r="F70" s="576"/>
      <c r="G70" s="577" t="s">
        <v>326</v>
      </c>
      <c r="H70" s="583">
        <f>SUM(H68:H69)</f>
        <v>1777.73</v>
      </c>
      <c r="I70" s="579"/>
      <c r="J70" s="584" t="e">
        <f>SUM(J68:J69)</f>
        <v>#REF!</v>
      </c>
    </row>
    <row r="71" spans="1:10" x14ac:dyDescent="0.35">
      <c r="A71" s="543" t="s">
        <v>327</v>
      </c>
      <c r="B71" s="586"/>
      <c r="C71" s="581" t="s">
        <v>328</v>
      </c>
      <c r="D71" s="543"/>
      <c r="E71" s="575"/>
      <c r="F71" s="576"/>
      <c r="G71" s="577"/>
      <c r="H71" s="578"/>
      <c r="I71" s="579"/>
      <c r="J71" s="580"/>
    </row>
    <row r="72" spans="1:10" x14ac:dyDescent="0.35">
      <c r="A72" s="565"/>
      <c r="B72" s="556"/>
      <c r="C72" s="566"/>
      <c r="D72" s="567"/>
      <c r="E72" s="568"/>
      <c r="F72" s="569"/>
      <c r="G72" s="570"/>
      <c r="H72" s="571"/>
      <c r="I72" s="572"/>
      <c r="J72" s="573"/>
    </row>
    <row r="73" spans="1:10" x14ac:dyDescent="0.35">
      <c r="A73" s="582" t="s">
        <v>329</v>
      </c>
      <c r="B73" s="586"/>
      <c r="C73" s="574"/>
      <c r="D73" s="543"/>
      <c r="E73" s="575"/>
      <c r="F73" s="576"/>
      <c r="G73" s="577" t="s">
        <v>330</v>
      </c>
      <c r="H73" s="571">
        <f>SUM(H71:H72)</f>
        <v>0</v>
      </c>
      <c r="I73" s="579"/>
      <c r="J73" s="573">
        <f>SUM(J71:J72)</f>
        <v>0</v>
      </c>
    </row>
    <row r="74" spans="1:10" x14ac:dyDescent="0.35">
      <c r="A74" s="543"/>
      <c r="B74" s="587"/>
      <c r="C74" s="574"/>
      <c r="D74" s="543"/>
      <c r="E74" s="575"/>
      <c r="F74" s="576"/>
      <c r="G74" s="577"/>
      <c r="H74" s="578"/>
      <c r="I74" s="588" t="e">
        <f>I75-H75</f>
        <v>#REF!</v>
      </c>
      <c r="J74" s="580" t="e">
        <f>I57*H74</f>
        <v>#REF!</v>
      </c>
    </row>
    <row r="75" spans="1:10" ht="15" thickBot="1" x14ac:dyDescent="0.4">
      <c r="A75" s="543" t="s">
        <v>92</v>
      </c>
      <c r="B75" s="587"/>
      <c r="C75" s="589"/>
      <c r="D75" s="590"/>
      <c r="E75" s="591"/>
      <c r="F75" s="592" t="s">
        <v>331</v>
      </c>
      <c r="G75" s="593">
        <f>SUM(H58:H74)/2</f>
        <v>436096.85</v>
      </c>
      <c r="H75" s="594">
        <f>IF($A$2="CD",IF($A$3=1,ROUND(SUM(H57:H74)/2,0),IF($A$3=3,ROUND(SUM(H57:H74)/2,0),SUM(H57:H74)/2)),SUM(H57:H74)/2)</f>
        <v>436097</v>
      </c>
      <c r="I75" s="595" t="e">
        <f>SUM(J58:J74)/2</f>
        <v>#REF!</v>
      </c>
      <c r="J75" s="596" t="e">
        <f>IF($A$2="CD",IF($A$3=1,TRUNC(SUM(J58:J74)/2,0),IF($A$3=3,TRUNC(SUM(J58:J74)/2,0),TRUNC(SUM(J58:J74)/2))),TRUNC(SUM(J58:J74)/2))</f>
        <v>#REF!</v>
      </c>
    </row>
    <row r="76" spans="1:10" ht="15" thickTop="1" x14ac:dyDescent="0.35">
      <c r="C76" s="27"/>
      <c r="D76" s="90"/>
      <c r="E76" s="27"/>
      <c r="F76" s="27"/>
      <c r="G76" s="27"/>
      <c r="H76" s="27"/>
      <c r="I76" s="554"/>
      <c r="J76" s="555"/>
    </row>
    <row r="77" spans="1:10" x14ac:dyDescent="0.35">
      <c r="C77" s="27"/>
      <c r="D77" s="90"/>
      <c r="E77" s="27"/>
      <c r="F77" s="27"/>
      <c r="G77" s="27"/>
      <c r="H77" s="27"/>
      <c r="I77" s="554"/>
      <c r="J77" s="555"/>
    </row>
    <row r="78" spans="1:10" ht="15" thickBot="1" x14ac:dyDescent="0.4">
      <c r="C78" s="27"/>
      <c r="D78" s="90"/>
      <c r="E78" s="27"/>
      <c r="F78" s="27"/>
      <c r="G78" s="27"/>
      <c r="H78" s="27"/>
      <c r="I78" s="554"/>
      <c r="J78" s="555"/>
    </row>
    <row r="79" spans="1:10" ht="15" thickTop="1" x14ac:dyDescent="0.35">
      <c r="A79" s="543" t="s">
        <v>340</v>
      </c>
      <c r="B79" s="556"/>
      <c r="C79" s="913" t="s">
        <v>341</v>
      </c>
      <c r="D79" s="914"/>
      <c r="E79" s="914"/>
      <c r="F79" s="914"/>
      <c r="G79" s="557"/>
      <c r="H79" s="558" t="s">
        <v>298</v>
      </c>
      <c r="I79" s="559" t="s">
        <v>299</v>
      </c>
      <c r="J79" s="560" t="s">
        <v>95</v>
      </c>
    </row>
    <row r="80" spans="1:10" x14ac:dyDescent="0.35">
      <c r="A80" s="543"/>
      <c r="B80" s="556"/>
      <c r="C80" s="915"/>
      <c r="D80" s="916"/>
      <c r="E80" s="916"/>
      <c r="F80" s="916"/>
      <c r="G80" s="561"/>
      <c r="H80" s="562" t="s">
        <v>300</v>
      </c>
      <c r="I80" s="563" t="e">
        <f>I328+I358+I495+I1419+I1847</f>
        <v>#REF!</v>
      </c>
      <c r="J80" s="564"/>
    </row>
    <row r="81" spans="1:10" x14ac:dyDescent="0.35">
      <c r="A81" s="565" t="s">
        <v>301</v>
      </c>
      <c r="B81" s="556"/>
      <c r="C81" s="566" t="s">
        <v>88</v>
      </c>
      <c r="D81" s="567" t="s">
        <v>89</v>
      </c>
      <c r="E81" s="568" t="s">
        <v>90</v>
      </c>
      <c r="F81" s="569" t="s">
        <v>302</v>
      </c>
      <c r="G81" s="570" t="s">
        <v>303</v>
      </c>
      <c r="H81" s="571" t="s">
        <v>304</v>
      </c>
      <c r="I81" s="572"/>
      <c r="J81" s="573" t="s">
        <v>304</v>
      </c>
    </row>
    <row r="82" spans="1:10" x14ac:dyDescent="0.35">
      <c r="A82" s="565"/>
      <c r="B82" s="556"/>
      <c r="C82" s="574"/>
      <c r="D82" s="543"/>
      <c r="E82" s="575"/>
      <c r="F82" s="576"/>
      <c r="G82" s="577"/>
      <c r="H82" s="578"/>
      <c r="I82" s="579"/>
      <c r="J82" s="580"/>
    </row>
    <row r="83" spans="1:10" x14ac:dyDescent="0.35">
      <c r="A83" s="565" t="s">
        <v>305</v>
      </c>
      <c r="B83" s="556"/>
      <c r="C83" s="581" t="s">
        <v>306</v>
      </c>
      <c r="D83" s="543"/>
      <c r="E83" s="575"/>
      <c r="F83" s="576"/>
      <c r="G83" s="577"/>
      <c r="H83" s="578"/>
      <c r="I83" s="579"/>
      <c r="J83" s="580"/>
    </row>
    <row r="84" spans="1:10" x14ac:dyDescent="0.35">
      <c r="A84" s="565">
        <v>100053</v>
      </c>
      <c r="B84" s="556" t="s">
        <v>334</v>
      </c>
      <c r="C84" s="566" t="s">
        <v>335</v>
      </c>
      <c r="D84" s="567" t="s">
        <v>336</v>
      </c>
      <c r="E84" s="568">
        <v>190</v>
      </c>
      <c r="F84" s="569">
        <v>3</v>
      </c>
      <c r="G84" s="570">
        <v>43</v>
      </c>
      <c r="H84" s="571">
        <f t="shared" ref="H84:H89" si="0">TRUNC(E84* (1 + F84 / 100) * G84,2)</f>
        <v>8415.1</v>
      </c>
      <c r="I84" s="572" t="e">
        <f>I80 * (E84 * (1+F84/100))</f>
        <v>#REF!</v>
      </c>
      <c r="J84" s="573" t="e">
        <f>H84 * I80</f>
        <v>#REF!</v>
      </c>
    </row>
    <row r="85" spans="1:10" x14ac:dyDescent="0.35">
      <c r="A85" s="565">
        <v>100558</v>
      </c>
      <c r="B85" s="556" t="s">
        <v>310</v>
      </c>
      <c r="C85" s="566" t="s">
        <v>311</v>
      </c>
      <c r="D85" s="567" t="s">
        <v>312</v>
      </c>
      <c r="E85" s="568">
        <v>350</v>
      </c>
      <c r="F85" s="569">
        <v>3</v>
      </c>
      <c r="G85" s="570">
        <v>773</v>
      </c>
      <c r="H85" s="571">
        <f>TRUNC(E85* (1 + F85 / 100) * G85,2)</f>
        <v>278666.5</v>
      </c>
      <c r="I85" s="572" t="e">
        <f>I80 * (E85 * (1+F85/100))</f>
        <v>#REF!</v>
      </c>
      <c r="J85" s="573" t="e">
        <f>H85 * I80</f>
        <v>#REF!</v>
      </c>
    </row>
    <row r="86" spans="1:10" x14ac:dyDescent="0.35">
      <c r="A86" s="565">
        <v>100123</v>
      </c>
      <c r="B86" s="556" t="s">
        <v>307</v>
      </c>
      <c r="C86" s="566" t="s">
        <v>342</v>
      </c>
      <c r="D86" s="567" t="s">
        <v>309</v>
      </c>
      <c r="E86" s="568">
        <v>0.56000000000000005</v>
      </c>
      <c r="F86" s="569">
        <v>3</v>
      </c>
      <c r="G86" s="570">
        <v>86172</v>
      </c>
      <c r="H86" s="571">
        <f t="shared" si="0"/>
        <v>49704</v>
      </c>
      <c r="I86" s="572" t="e">
        <f>I80 * (E86 * (1+F86/100))</f>
        <v>#REF!</v>
      </c>
      <c r="J86" s="573" t="e">
        <f>H86 * I80</f>
        <v>#REF!</v>
      </c>
    </row>
    <row r="87" spans="1:10" x14ac:dyDescent="0.35">
      <c r="A87" s="565">
        <v>100962</v>
      </c>
      <c r="B87" s="556" t="s">
        <v>307</v>
      </c>
      <c r="C87" s="566" t="s">
        <v>343</v>
      </c>
      <c r="D87" s="567" t="s">
        <v>309</v>
      </c>
      <c r="E87" s="568">
        <v>0.84</v>
      </c>
      <c r="F87" s="569">
        <v>3</v>
      </c>
      <c r="G87" s="570">
        <v>75503</v>
      </c>
      <c r="H87" s="571">
        <f t="shared" si="0"/>
        <v>65325.19</v>
      </c>
      <c r="I87" s="572" t="e">
        <f>I80 * (E87 * (1+F87/100))</f>
        <v>#REF!</v>
      </c>
      <c r="J87" s="573" t="e">
        <f>H87 * I80</f>
        <v>#REF!</v>
      </c>
    </row>
    <row r="88" spans="1:10" x14ac:dyDescent="0.35">
      <c r="A88" s="565">
        <v>100932</v>
      </c>
      <c r="B88" s="556" t="s">
        <v>344</v>
      </c>
      <c r="C88" s="566" t="s">
        <v>345</v>
      </c>
      <c r="D88" s="567" t="s">
        <v>346</v>
      </c>
      <c r="E88" s="568">
        <v>0.1</v>
      </c>
      <c r="F88" s="569"/>
      <c r="G88" s="570">
        <v>12769</v>
      </c>
      <c r="H88" s="571">
        <f t="shared" si="0"/>
        <v>1276.9000000000001</v>
      </c>
      <c r="I88" s="572" t="e">
        <f>I80 * (E88 * (1+F88/100))</f>
        <v>#REF!</v>
      </c>
      <c r="J88" s="573" t="e">
        <f>H88 * I80</f>
        <v>#REF!</v>
      </c>
    </row>
    <row r="89" spans="1:10" x14ac:dyDescent="0.35">
      <c r="A89" s="565">
        <v>100011</v>
      </c>
      <c r="B89" s="556" t="s">
        <v>344</v>
      </c>
      <c r="C89" s="566" t="s">
        <v>347</v>
      </c>
      <c r="D89" s="567" t="s">
        <v>346</v>
      </c>
      <c r="E89" s="568">
        <v>6.0000000000000001E-3</v>
      </c>
      <c r="F89" s="569"/>
      <c r="G89" s="570">
        <v>124412</v>
      </c>
      <c r="H89" s="571">
        <f t="shared" si="0"/>
        <v>746.47</v>
      </c>
      <c r="I89" s="572" t="e">
        <f>I80 * (E89 * (1+F89/100))</f>
        <v>#REF!</v>
      </c>
      <c r="J89" s="573" t="e">
        <f>H89 * I80</f>
        <v>#REF!</v>
      </c>
    </row>
    <row r="90" spans="1:10" x14ac:dyDescent="0.35">
      <c r="A90" s="582" t="s">
        <v>314</v>
      </c>
      <c r="B90" s="556"/>
      <c r="C90" s="574"/>
      <c r="D90" s="543"/>
      <c r="E90" s="575"/>
      <c r="F90" s="576"/>
      <c r="G90" s="577" t="s">
        <v>315</v>
      </c>
      <c r="H90" s="583">
        <f>SUM(H83:H89)</f>
        <v>404134.16</v>
      </c>
      <c r="I90" s="579"/>
      <c r="J90" s="584" t="e">
        <f>SUM(J83:J89)</f>
        <v>#REF!</v>
      </c>
    </row>
    <row r="91" spans="1:10" x14ac:dyDescent="0.35">
      <c r="A91" s="565" t="s">
        <v>316</v>
      </c>
      <c r="B91" s="556"/>
      <c r="C91" s="581" t="s">
        <v>317</v>
      </c>
      <c r="D91" s="543"/>
      <c r="E91" s="575"/>
      <c r="F91" s="576"/>
      <c r="G91" s="577"/>
      <c r="H91" s="578"/>
      <c r="I91" s="579"/>
      <c r="J91" s="580"/>
    </row>
    <row r="92" spans="1:10" x14ac:dyDescent="0.35">
      <c r="A92" s="565">
        <v>200010</v>
      </c>
      <c r="B92" s="556" t="s">
        <v>317</v>
      </c>
      <c r="C92" s="566" t="s">
        <v>348</v>
      </c>
      <c r="D92" s="567" t="s">
        <v>319</v>
      </c>
      <c r="E92" s="568">
        <v>1.92</v>
      </c>
      <c r="F92" s="569"/>
      <c r="G92" s="570">
        <v>41540</v>
      </c>
      <c r="H92" s="571">
        <f>TRUNC(E92* (1 + F92 / 100) * G92,2)</f>
        <v>79756.800000000003</v>
      </c>
      <c r="I92" s="572" t="e">
        <f>I80 * (E92 * (1+F92/100))</f>
        <v>#REF!</v>
      </c>
      <c r="J92" s="580" t="e">
        <f>H92 * I80</f>
        <v>#REF!</v>
      </c>
    </row>
    <row r="93" spans="1:10" x14ac:dyDescent="0.35">
      <c r="A93" s="565">
        <v>207500</v>
      </c>
      <c r="B93" s="556" t="s">
        <v>317</v>
      </c>
      <c r="C93" s="566" t="s">
        <v>349</v>
      </c>
      <c r="D93" s="567" t="s">
        <v>350</v>
      </c>
      <c r="E93" s="568">
        <v>0.5</v>
      </c>
      <c r="F93" s="569"/>
      <c r="G93" s="570">
        <v>12606</v>
      </c>
      <c r="H93" s="571">
        <f>TRUNC(E93* (1 + F93 / 100) * G93,2)</f>
        <v>6303</v>
      </c>
      <c r="I93" s="572" t="e">
        <f>I80 * (E93 * (1+F93/100))</f>
        <v>#REF!</v>
      </c>
      <c r="J93" s="580" t="e">
        <f>H93 * I80</f>
        <v>#REF!</v>
      </c>
    </row>
    <row r="94" spans="1:10" x14ac:dyDescent="0.35">
      <c r="A94" s="582" t="s">
        <v>320</v>
      </c>
      <c r="B94" s="556"/>
      <c r="C94" s="574"/>
      <c r="D94" s="543"/>
      <c r="E94" s="575"/>
      <c r="F94" s="576"/>
      <c r="G94" s="577" t="s">
        <v>321</v>
      </c>
      <c r="H94" s="583">
        <f>SUM(H91:H93)</f>
        <v>86059.8</v>
      </c>
      <c r="I94" s="579"/>
      <c r="J94" s="583" t="e">
        <f>SUM(J91:J93)</f>
        <v>#REF!</v>
      </c>
    </row>
    <row r="95" spans="1:10" x14ac:dyDescent="0.35">
      <c r="A95" s="565" t="s">
        <v>322</v>
      </c>
      <c r="B95" s="556"/>
      <c r="C95" s="585" t="s">
        <v>323</v>
      </c>
      <c r="D95" s="543"/>
      <c r="E95" s="575"/>
      <c r="F95" s="576"/>
      <c r="G95" s="577"/>
      <c r="H95" s="578"/>
      <c r="I95" s="579"/>
      <c r="J95" s="580"/>
    </row>
    <row r="96" spans="1:10" x14ac:dyDescent="0.35">
      <c r="A96" s="565">
        <v>308003</v>
      </c>
      <c r="B96" s="556" t="s">
        <v>323</v>
      </c>
      <c r="C96" s="566" t="s">
        <v>351</v>
      </c>
      <c r="D96" s="567" t="s">
        <v>352</v>
      </c>
      <c r="E96" s="568">
        <v>0.06</v>
      </c>
      <c r="F96" s="569"/>
      <c r="G96" s="570">
        <v>43086</v>
      </c>
      <c r="H96" s="571">
        <f>TRUNC(E96* (1 + F96 / 100) * G96,2)</f>
        <v>2585.16</v>
      </c>
      <c r="I96" s="572" t="e">
        <f>I80 * (E96 * (1+F96/100))</f>
        <v>#REF!</v>
      </c>
      <c r="J96" s="573" t="e">
        <f>H96 * I80</f>
        <v>#REF!</v>
      </c>
    </row>
    <row r="97" spans="1:10" x14ac:dyDescent="0.35">
      <c r="A97" s="565">
        <v>300026</v>
      </c>
      <c r="B97" s="556" t="s">
        <v>323</v>
      </c>
      <c r="C97" s="566" t="s">
        <v>324</v>
      </c>
      <c r="D97" s="567" t="s">
        <v>189</v>
      </c>
      <c r="E97" s="568">
        <v>2.5832000000000002</v>
      </c>
      <c r="F97" s="569"/>
      <c r="G97" s="570">
        <v>2089</v>
      </c>
      <c r="H97" s="571">
        <f>TRUNC(E97* (1 + F97 / 100) * G97,2)</f>
        <v>5396.3</v>
      </c>
      <c r="I97" s="572" t="e">
        <f>I80 * (E97 * (1+F97/100))</f>
        <v>#REF!</v>
      </c>
      <c r="J97" s="573" t="e">
        <f>H97 * I80</f>
        <v>#REF!</v>
      </c>
    </row>
    <row r="98" spans="1:10" x14ac:dyDescent="0.35">
      <c r="A98" s="582" t="s">
        <v>325</v>
      </c>
      <c r="B98" s="556"/>
      <c r="C98" s="574"/>
      <c r="D98" s="543"/>
      <c r="E98" s="575"/>
      <c r="F98" s="576"/>
      <c r="G98" s="577" t="s">
        <v>326</v>
      </c>
      <c r="H98" s="583">
        <f>SUM(H95:H97)</f>
        <v>7981.46</v>
      </c>
      <c r="I98" s="579"/>
      <c r="J98" s="584" t="e">
        <f>SUM(J95:J97)</f>
        <v>#REF!</v>
      </c>
    </row>
    <row r="99" spans="1:10" x14ac:dyDescent="0.35">
      <c r="A99" s="543" t="s">
        <v>327</v>
      </c>
      <c r="B99" s="586"/>
      <c r="C99" s="581" t="s">
        <v>328</v>
      </c>
      <c r="D99" s="543"/>
      <c r="E99" s="575"/>
      <c r="F99" s="576"/>
      <c r="G99" s="577"/>
      <c r="H99" s="578"/>
      <c r="I99" s="579"/>
      <c r="J99" s="580"/>
    </row>
    <row r="100" spans="1:10" x14ac:dyDescent="0.35">
      <c r="A100" s="565"/>
      <c r="B100" s="556"/>
      <c r="C100" s="566"/>
      <c r="D100" s="567"/>
      <c r="E100" s="568"/>
      <c r="F100" s="569"/>
      <c r="G100" s="570"/>
      <c r="H100" s="571"/>
      <c r="I100" s="572"/>
      <c r="J100" s="573"/>
    </row>
    <row r="101" spans="1:10" x14ac:dyDescent="0.35">
      <c r="A101" s="582" t="s">
        <v>329</v>
      </c>
      <c r="B101" s="586"/>
      <c r="C101" s="574"/>
      <c r="D101" s="543"/>
      <c r="E101" s="575"/>
      <c r="F101" s="576"/>
      <c r="G101" s="577" t="s">
        <v>330</v>
      </c>
      <c r="H101" s="571">
        <f>SUM(H99:H100)</f>
        <v>0</v>
      </c>
      <c r="I101" s="579"/>
      <c r="J101" s="573">
        <f>SUM(J99:J100)</f>
        <v>0</v>
      </c>
    </row>
    <row r="102" spans="1:10" x14ac:dyDescent="0.35">
      <c r="A102" s="543"/>
      <c r="B102" s="587"/>
      <c r="C102" s="574"/>
      <c r="D102" s="543"/>
      <c r="E102" s="575"/>
      <c r="F102" s="576"/>
      <c r="G102" s="577"/>
      <c r="H102" s="578"/>
      <c r="I102" s="588" t="e">
        <f>I103-H103</f>
        <v>#REF!</v>
      </c>
      <c r="J102" s="580" t="e">
        <f>I80*H102</f>
        <v>#REF!</v>
      </c>
    </row>
    <row r="103" spans="1:10" ht="15" thickBot="1" x14ac:dyDescent="0.4">
      <c r="A103" s="543" t="s">
        <v>92</v>
      </c>
      <c r="B103" s="587"/>
      <c r="C103" s="589"/>
      <c r="D103" s="590"/>
      <c r="E103" s="591"/>
      <c r="F103" s="592" t="s">
        <v>331</v>
      </c>
      <c r="G103" s="593">
        <f>SUM(H81:H102)/2</f>
        <v>498175.42000000004</v>
      </c>
      <c r="H103" s="594">
        <f>IF($A$2="CD",IF($A$3=1,ROUND(SUM(H81:H102)/2,0),IF($A$3=3,ROUND(SUM(H81:H102)/2,0),SUM(H81:H102)/2)),SUM(H81:H102)/2)</f>
        <v>498175</v>
      </c>
      <c r="I103" s="595" t="e">
        <f>SUM(J81:J102)/2</f>
        <v>#REF!</v>
      </c>
      <c r="J103" s="596" t="e">
        <f>IF($A$2="CD",IF($A$3=1,ROUND(SUM(J81:J102)/2,0),IF($A$3=3,ROUND(SUM(J81:J102)/2,0),SUM(J81:J102)/2)),SUM(J81:J102)/2)</f>
        <v>#REF!</v>
      </c>
    </row>
    <row r="104" spans="1:10" ht="15" thickTop="1" x14ac:dyDescent="0.35">
      <c r="C104" s="27"/>
      <c r="D104" s="90"/>
      <c r="E104" s="27"/>
      <c r="F104" s="27"/>
      <c r="G104" s="27"/>
      <c r="H104" s="27"/>
      <c r="I104" s="554"/>
      <c r="J104" s="555"/>
    </row>
    <row r="105" spans="1:10" x14ac:dyDescent="0.35">
      <c r="C105" s="27"/>
      <c r="D105" s="90"/>
      <c r="E105" s="27"/>
      <c r="F105" s="27"/>
      <c r="G105" s="27"/>
      <c r="H105" s="27"/>
      <c r="I105" s="554"/>
      <c r="J105" s="555"/>
    </row>
    <row r="106" spans="1:10" ht="15" thickBot="1" x14ac:dyDescent="0.4">
      <c r="C106" s="27"/>
      <c r="D106" s="90"/>
      <c r="E106" s="27"/>
      <c r="F106" s="27"/>
      <c r="G106" s="27"/>
      <c r="H106" s="27"/>
      <c r="I106" s="554"/>
      <c r="J106" s="555"/>
    </row>
    <row r="107" spans="1:10" ht="15" thickTop="1" x14ac:dyDescent="0.35">
      <c r="A107" s="543" t="s">
        <v>353</v>
      </c>
      <c r="B107" s="556"/>
      <c r="C107" s="913" t="s">
        <v>103</v>
      </c>
      <c r="D107" s="914"/>
      <c r="E107" s="914"/>
      <c r="F107" s="914"/>
      <c r="G107" s="597"/>
      <c r="H107" s="558" t="s">
        <v>354</v>
      </c>
      <c r="I107" s="559" t="s">
        <v>299</v>
      </c>
      <c r="J107" s="560" t="s">
        <v>95</v>
      </c>
    </row>
    <row r="108" spans="1:10" x14ac:dyDescent="0.35">
      <c r="A108" s="543"/>
      <c r="B108" s="556"/>
      <c r="C108" s="915"/>
      <c r="D108" s="916"/>
      <c r="E108" s="916"/>
      <c r="F108" s="916"/>
      <c r="G108" s="598"/>
      <c r="H108" s="562" t="str">
        <f>"ITEM:   "&amp;PRESUPUESTO!$B$16</f>
        <v>ITEM:   1.1</v>
      </c>
      <c r="I108" s="599">
        <f>PRESUPUESTO!$AQ$16</f>
        <v>0</v>
      </c>
      <c r="J108" s="564"/>
    </row>
    <row r="109" spans="1:10" x14ac:dyDescent="0.35">
      <c r="A109" s="565" t="s">
        <v>301</v>
      </c>
      <c r="B109" s="556"/>
      <c r="C109" s="566" t="s">
        <v>88</v>
      </c>
      <c r="D109" s="567" t="s">
        <v>89</v>
      </c>
      <c r="E109" s="568" t="s">
        <v>90</v>
      </c>
      <c r="F109" s="568" t="s">
        <v>302</v>
      </c>
      <c r="G109" s="570" t="s">
        <v>303</v>
      </c>
      <c r="H109" s="571" t="s">
        <v>304</v>
      </c>
      <c r="I109" s="572"/>
      <c r="J109" s="573" t="s">
        <v>304</v>
      </c>
    </row>
    <row r="110" spans="1:10" x14ac:dyDescent="0.35">
      <c r="A110" s="565"/>
      <c r="B110" s="556"/>
      <c r="C110" s="574"/>
      <c r="D110" s="543"/>
      <c r="E110" s="575"/>
      <c r="F110" s="575"/>
      <c r="G110" s="577"/>
      <c r="H110" s="578"/>
      <c r="I110" s="579"/>
      <c r="J110" s="580"/>
    </row>
    <row r="111" spans="1:10" x14ac:dyDescent="0.35">
      <c r="A111" s="565" t="s">
        <v>305</v>
      </c>
      <c r="B111" s="556"/>
      <c r="C111" s="581" t="s">
        <v>306</v>
      </c>
      <c r="D111" s="543"/>
      <c r="E111" s="575"/>
      <c r="F111" s="575"/>
      <c r="G111" s="577"/>
      <c r="H111" s="578"/>
      <c r="I111" s="579"/>
      <c r="J111" s="580"/>
    </row>
    <row r="112" spans="1:10" x14ac:dyDescent="0.35">
      <c r="A112" s="565">
        <v>109069</v>
      </c>
      <c r="B112" s="556"/>
      <c r="C112" s="566" t="s">
        <v>355</v>
      </c>
      <c r="D112" s="567" t="s">
        <v>89</v>
      </c>
      <c r="E112" s="568">
        <v>0.11</v>
      </c>
      <c r="F112" s="568"/>
      <c r="G112" s="570">
        <v>8474</v>
      </c>
      <c r="H112" s="571">
        <f>TRUNC(E112* (1 + F112 / 100) * G112,2)</f>
        <v>932.14</v>
      </c>
      <c r="I112" s="572">
        <f>I108 * (E112 * (1+F112/100))</f>
        <v>0</v>
      </c>
      <c r="J112" s="573">
        <f>H112 * I108</f>
        <v>0</v>
      </c>
    </row>
    <row r="113" spans="1:10" x14ac:dyDescent="0.35">
      <c r="A113" s="565">
        <v>101509</v>
      </c>
      <c r="B113" s="556" t="s">
        <v>356</v>
      </c>
      <c r="C113" s="566" t="s">
        <v>357</v>
      </c>
      <c r="D113" s="567" t="s">
        <v>358</v>
      </c>
      <c r="E113" s="568">
        <v>0.02</v>
      </c>
      <c r="F113" s="568"/>
      <c r="G113" s="570">
        <v>5600</v>
      </c>
      <c r="H113" s="571">
        <f>TRUNC(E113* (1 + F113 / 100) * G113,2)</f>
        <v>112</v>
      </c>
      <c r="I113" s="572">
        <f>I108 * (E113 * (1+F113/100))</f>
        <v>0</v>
      </c>
      <c r="J113" s="573">
        <f>H113 * I108</f>
        <v>0</v>
      </c>
    </row>
    <row r="114" spans="1:10" x14ac:dyDescent="0.35">
      <c r="A114" s="565">
        <v>101365</v>
      </c>
      <c r="B114" s="556" t="s">
        <v>334</v>
      </c>
      <c r="C114" s="566" t="s">
        <v>359</v>
      </c>
      <c r="D114" s="567" t="s">
        <v>360</v>
      </c>
      <c r="E114" s="568">
        <v>0.06</v>
      </c>
      <c r="F114" s="568"/>
      <c r="G114" s="570">
        <v>3878</v>
      </c>
      <c r="H114" s="571">
        <f>TRUNC(E114* (1 + F114 / 100) * G114,2)</f>
        <v>232.68</v>
      </c>
      <c r="I114" s="572">
        <f>I108 * (E114 * (1+F114/100))</f>
        <v>0</v>
      </c>
      <c r="J114" s="573">
        <f>H114 * I108</f>
        <v>0</v>
      </c>
    </row>
    <row r="115" spans="1:10" x14ac:dyDescent="0.35">
      <c r="A115" s="565">
        <v>111111</v>
      </c>
      <c r="B115" s="556"/>
      <c r="C115" s="566" t="s">
        <v>361</v>
      </c>
      <c r="D115" s="567" t="s">
        <v>312</v>
      </c>
      <c r="E115" s="568">
        <v>5.0000000000000001E-3</v>
      </c>
      <c r="F115" s="568"/>
      <c r="G115" s="570">
        <v>17523</v>
      </c>
      <c r="H115" s="571">
        <f>TRUNC(E115* (1 + F115 / 100) * G115,2)</f>
        <v>87.61</v>
      </c>
      <c r="I115" s="572">
        <f>I108 * (E115 * (1+F115/100))</f>
        <v>0</v>
      </c>
      <c r="J115" s="573">
        <f>H115 * I108</f>
        <v>0</v>
      </c>
    </row>
    <row r="116" spans="1:10" x14ac:dyDescent="0.35">
      <c r="A116" s="543" t="s">
        <v>314</v>
      </c>
      <c r="B116" s="556"/>
      <c r="C116" s="574"/>
      <c r="D116" s="543"/>
      <c r="E116" s="575"/>
      <c r="F116" s="575"/>
      <c r="G116" s="577" t="s">
        <v>315</v>
      </c>
      <c r="H116" s="583">
        <f>SUM(H111:H115)</f>
        <v>1364.4299999999998</v>
      </c>
      <c r="I116" s="579"/>
      <c r="J116" s="584">
        <f>SUM(J111:J115)</f>
        <v>0</v>
      </c>
    </row>
    <row r="117" spans="1:10" x14ac:dyDescent="0.35">
      <c r="A117" s="565" t="s">
        <v>316</v>
      </c>
      <c r="B117" s="556"/>
      <c r="C117" s="581" t="s">
        <v>317</v>
      </c>
      <c r="D117" s="543"/>
      <c r="E117" s="575"/>
      <c r="F117" s="575"/>
      <c r="G117" s="577"/>
      <c r="H117" s="578"/>
      <c r="I117" s="579"/>
      <c r="J117" s="580"/>
    </row>
    <row r="118" spans="1:10" x14ac:dyDescent="0.35">
      <c r="A118" s="565">
        <v>200009</v>
      </c>
      <c r="B118" s="556" t="s">
        <v>317</v>
      </c>
      <c r="C118" s="566" t="s">
        <v>362</v>
      </c>
      <c r="D118" s="567" t="s">
        <v>319</v>
      </c>
      <c r="E118" s="568">
        <v>0.06</v>
      </c>
      <c r="F118" s="568"/>
      <c r="G118" s="570">
        <v>45268</v>
      </c>
      <c r="H118" s="571">
        <f>TRUNC(E118* (1 + F118 / 100) * G118,2)</f>
        <v>2716.08</v>
      </c>
      <c r="I118" s="572">
        <f>I108 * (E118 * (1+F118/100))</f>
        <v>0</v>
      </c>
      <c r="J118" s="573">
        <f>H118 * I108</f>
        <v>0</v>
      </c>
    </row>
    <row r="119" spans="1:10" x14ac:dyDescent="0.35">
      <c r="A119" s="565">
        <v>200027</v>
      </c>
      <c r="B119" s="556" t="s">
        <v>317</v>
      </c>
      <c r="C119" s="566" t="s">
        <v>363</v>
      </c>
      <c r="D119" s="567" t="s">
        <v>319</v>
      </c>
      <c r="E119" s="568">
        <v>1.4999999999999999E-2</v>
      </c>
      <c r="F119" s="568"/>
      <c r="G119" s="570">
        <v>90201</v>
      </c>
      <c r="H119" s="571">
        <f>TRUNC(E119* (1 + F119 / 100) * G119,2)</f>
        <v>1353.01</v>
      </c>
      <c r="I119" s="572">
        <f>I108 * (E119 * (1+F119/100))</f>
        <v>0</v>
      </c>
      <c r="J119" s="573">
        <f>H119 * I108</f>
        <v>0</v>
      </c>
    </row>
    <row r="120" spans="1:10" x14ac:dyDescent="0.35">
      <c r="A120" s="543" t="s">
        <v>320</v>
      </c>
      <c r="B120" s="556"/>
      <c r="C120" s="574"/>
      <c r="D120" s="543"/>
      <c r="E120" s="575"/>
      <c r="F120" s="575"/>
      <c r="G120" s="577" t="s">
        <v>321</v>
      </c>
      <c r="H120" s="583">
        <f>SUM(H117:H119)</f>
        <v>4069.09</v>
      </c>
      <c r="I120" s="588"/>
      <c r="J120" s="584">
        <f>SUM(J117:J119)</f>
        <v>0</v>
      </c>
    </row>
    <row r="121" spans="1:10" x14ac:dyDescent="0.35">
      <c r="A121" s="565" t="s">
        <v>322</v>
      </c>
      <c r="B121" s="556"/>
      <c r="C121" s="585" t="s">
        <v>323</v>
      </c>
      <c r="D121" s="543"/>
      <c r="E121" s="575"/>
      <c r="F121" s="575"/>
      <c r="G121" s="577"/>
      <c r="H121" s="578"/>
      <c r="I121" s="579"/>
      <c r="J121" s="580"/>
    </row>
    <row r="122" spans="1:10" x14ac:dyDescent="0.35">
      <c r="A122" s="565">
        <v>300026</v>
      </c>
      <c r="B122" s="556" t="s">
        <v>323</v>
      </c>
      <c r="C122" s="566" t="s">
        <v>324</v>
      </c>
      <c r="D122" s="567" t="s">
        <v>189</v>
      </c>
      <c r="E122" s="568">
        <v>4.1000000000000002E-2</v>
      </c>
      <c r="F122" s="568"/>
      <c r="G122" s="570">
        <v>2089</v>
      </c>
      <c r="H122" s="571">
        <f>TRUNC(E122* (1 + F122 / 100) * G122,2)</f>
        <v>85.64</v>
      </c>
      <c r="I122" s="572">
        <f>I108 * (E122 * (1+F122/100))</f>
        <v>0</v>
      </c>
      <c r="J122" s="573">
        <f>H122 * I108</f>
        <v>0</v>
      </c>
    </row>
    <row r="123" spans="1:10" x14ac:dyDescent="0.35">
      <c r="A123" s="543" t="s">
        <v>325</v>
      </c>
      <c r="B123" s="556"/>
      <c r="C123" s="574"/>
      <c r="D123" s="543"/>
      <c r="E123" s="575"/>
      <c r="F123" s="575"/>
      <c r="G123" s="577" t="s">
        <v>326</v>
      </c>
      <c r="H123" s="583">
        <f>SUM(H121:H122)</f>
        <v>85.64</v>
      </c>
      <c r="I123" s="579"/>
      <c r="J123" s="584">
        <f>SUM(J121:J122)</f>
        <v>0</v>
      </c>
    </row>
    <row r="124" spans="1:10" x14ac:dyDescent="0.35">
      <c r="A124" s="543" t="s">
        <v>327</v>
      </c>
      <c r="B124" s="27"/>
      <c r="C124" s="581" t="s">
        <v>328</v>
      </c>
      <c r="D124" s="543"/>
      <c r="E124" s="575"/>
      <c r="F124" s="575"/>
      <c r="G124" s="577"/>
      <c r="H124" s="578"/>
      <c r="I124" s="579"/>
      <c r="J124" s="580"/>
    </row>
    <row r="125" spans="1:10" x14ac:dyDescent="0.35">
      <c r="A125" s="565"/>
      <c r="B125" s="556"/>
      <c r="C125" s="566"/>
      <c r="D125" s="567"/>
      <c r="E125" s="568"/>
      <c r="F125" s="568"/>
      <c r="G125" s="570"/>
      <c r="H125" s="571"/>
      <c r="I125" s="572"/>
      <c r="J125" s="573"/>
    </row>
    <row r="126" spans="1:10" x14ac:dyDescent="0.35">
      <c r="A126" s="582" t="s">
        <v>329</v>
      </c>
      <c r="B126" s="27"/>
      <c r="C126" s="574"/>
      <c r="D126" s="543"/>
      <c r="E126" s="575"/>
      <c r="F126" s="575"/>
      <c r="G126" s="577" t="s">
        <v>330</v>
      </c>
      <c r="H126" s="571">
        <f>SUM(H124:H125)</f>
        <v>0</v>
      </c>
      <c r="I126" s="579"/>
      <c r="J126" s="573">
        <f>SUM(J124:J125)</f>
        <v>0</v>
      </c>
    </row>
    <row r="127" spans="1:10" x14ac:dyDescent="0.35">
      <c r="A127" s="543"/>
      <c r="B127" s="587"/>
      <c r="C127" s="574"/>
      <c r="D127" s="543"/>
      <c r="E127" s="575"/>
      <c r="F127" s="575"/>
      <c r="G127" s="577"/>
      <c r="H127" s="578"/>
      <c r="I127" s="579"/>
      <c r="J127" s="580"/>
    </row>
    <row r="128" spans="1:10" ht="15" thickBot="1" x14ac:dyDescent="0.4">
      <c r="A128" s="543" t="s">
        <v>92</v>
      </c>
      <c r="B128" s="587"/>
      <c r="C128" s="589"/>
      <c r="D128" s="590"/>
      <c r="E128" s="591"/>
      <c r="F128" s="592" t="s">
        <v>331</v>
      </c>
      <c r="G128" s="593">
        <f>SUM(H109:H127)/2</f>
        <v>5519.16</v>
      </c>
      <c r="H128" s="594">
        <f>IF($A$2="CD",IF($A$3=1,ROUND(SUM(H109:H127)/2,0),IF($A$3=3,ROUND(SUM(H109:H127)/2,-1),SUM(H109:H127)/2)),SUM(H109:H127)/2)</f>
        <v>5519</v>
      </c>
      <c r="I128" s="595">
        <f>SUM(J109:J127)/2</f>
        <v>0</v>
      </c>
      <c r="J128" s="596">
        <f>IF($A$2="CD",IF($A$3=1,ROUND(SUM(J109:J127)/2,0),IF($A$3=3,ROUND(SUM(J109:J127)/2,-1),SUM(J109:J127)/2)),SUM(J109:J127)/2)</f>
        <v>0</v>
      </c>
    </row>
    <row r="129" spans="1:10" ht="15" thickTop="1" x14ac:dyDescent="0.35">
      <c r="A129" s="543" t="s">
        <v>364</v>
      </c>
      <c r="B129" s="587"/>
      <c r="C129" s="600" t="s">
        <v>256</v>
      </c>
      <c r="D129" s="601"/>
      <c r="E129" s="602"/>
      <c r="F129" s="602"/>
      <c r="G129" s="603"/>
      <c r="H129" s="604"/>
      <c r="I129" s="579"/>
      <c r="J129" s="605"/>
    </row>
    <row r="130" spans="1:10" x14ac:dyDescent="0.35">
      <c r="A130" s="565" t="s">
        <v>263</v>
      </c>
      <c r="B130" s="587"/>
      <c r="C130" s="606" t="s">
        <v>234</v>
      </c>
      <c r="D130" s="607"/>
      <c r="E130" s="608"/>
      <c r="F130" s="609">
        <f>$F$3</f>
        <v>0.15</v>
      </c>
      <c r="G130" s="610"/>
      <c r="H130" s="611">
        <f>ROUND(H128*F130,2)</f>
        <v>827.85</v>
      </c>
      <c r="I130" s="579"/>
      <c r="J130" s="573">
        <f>ROUND(J128*F130,2)</f>
        <v>0</v>
      </c>
    </row>
    <row r="131" spans="1:10" x14ac:dyDescent="0.35">
      <c r="A131" s="565" t="s">
        <v>365</v>
      </c>
      <c r="B131" s="587"/>
      <c r="C131" s="606" t="s">
        <v>236</v>
      </c>
      <c r="D131" s="607"/>
      <c r="E131" s="608"/>
      <c r="F131" s="609">
        <f>$G$3</f>
        <v>0.02</v>
      </c>
      <c r="G131" s="610"/>
      <c r="H131" s="611">
        <f>ROUND(H128*F131,2)</f>
        <v>110.38</v>
      </c>
      <c r="I131" s="579"/>
      <c r="J131" s="573">
        <f>ROUND(J128*F131,2)</f>
        <v>0</v>
      </c>
    </row>
    <row r="132" spans="1:10" x14ac:dyDescent="0.35">
      <c r="A132" s="565" t="s">
        <v>265</v>
      </c>
      <c r="B132" s="587"/>
      <c r="C132" s="606" t="s">
        <v>238</v>
      </c>
      <c r="D132" s="607"/>
      <c r="E132" s="608"/>
      <c r="F132" s="609">
        <f>$H$3</f>
        <v>0.05</v>
      </c>
      <c r="G132" s="610"/>
      <c r="H132" s="611">
        <f>ROUND(H128*F132,2)</f>
        <v>275.95</v>
      </c>
      <c r="I132" s="579"/>
      <c r="J132" s="573">
        <f>ROUND(J128*F132,2)</f>
        <v>0</v>
      </c>
    </row>
    <row r="133" spans="1:10" x14ac:dyDescent="0.35">
      <c r="A133" s="565" t="s">
        <v>267</v>
      </c>
      <c r="B133" s="587"/>
      <c r="C133" s="606" t="s">
        <v>242</v>
      </c>
      <c r="D133" s="607"/>
      <c r="E133" s="608"/>
      <c r="F133" s="609">
        <f>$I$3</f>
        <v>0.19</v>
      </c>
      <c r="G133" s="610"/>
      <c r="H133" s="611">
        <f>ROUND(H132*F133,2)</f>
        <v>52.43</v>
      </c>
      <c r="I133" s="579"/>
      <c r="J133" s="573">
        <f>ROUND(J132*F133,2)</f>
        <v>0</v>
      </c>
    </row>
    <row r="134" spans="1:10" x14ac:dyDescent="0.35">
      <c r="A134" s="543" t="s">
        <v>366</v>
      </c>
      <c r="B134" s="587"/>
      <c r="C134" s="581" t="s">
        <v>367</v>
      </c>
      <c r="D134" s="543"/>
      <c r="E134" s="575"/>
      <c r="F134" s="575"/>
      <c r="G134" s="612"/>
      <c r="H134" s="613">
        <f>SUM(H130:H133)</f>
        <v>1266.6100000000001</v>
      </c>
      <c r="I134" s="588"/>
      <c r="J134" s="614">
        <f>SUM(J130:J133)</f>
        <v>0</v>
      </c>
    </row>
    <row r="135" spans="1:10" ht="15" thickBot="1" x14ac:dyDescent="0.4">
      <c r="A135" s="543" t="s">
        <v>368</v>
      </c>
      <c r="B135" s="587"/>
      <c r="C135" s="615"/>
      <c r="D135" s="616"/>
      <c r="E135" s="591"/>
      <c r="F135" s="592" t="s">
        <v>369</v>
      </c>
      <c r="G135" s="617">
        <f>H134+H128</f>
        <v>6785.6100000000006</v>
      </c>
      <c r="H135" s="594">
        <f>IF($A$3=2,ROUND((H128+H134),2),IF($A$3=3,ROUND((H128+H134),-1),ROUND((H128+H134),0)))</f>
        <v>6786</v>
      </c>
      <c r="I135" s="595"/>
      <c r="J135" s="596">
        <f>IF($A$3=2,ROUND((J128+J134),2),IF($A$3=3,ROUND((J128+J134),-1),ROUND((J128+J134),0)))</f>
        <v>0</v>
      </c>
    </row>
    <row r="136" spans="1:10" ht="15" thickTop="1" x14ac:dyDescent="0.35">
      <c r="C136" s="27"/>
      <c r="D136" s="90"/>
      <c r="E136" s="27"/>
      <c r="F136" s="27"/>
      <c r="G136" s="27"/>
      <c r="H136" s="27"/>
      <c r="I136" s="554"/>
      <c r="J136" s="555"/>
    </row>
    <row r="137" spans="1:10" ht="15" thickBot="1" x14ac:dyDescent="0.4">
      <c r="C137" s="27"/>
      <c r="D137" s="90"/>
      <c r="E137" s="27"/>
      <c r="F137" s="27"/>
      <c r="G137" s="27"/>
      <c r="H137" s="27"/>
      <c r="I137" s="554"/>
      <c r="J137" s="555"/>
    </row>
    <row r="138" spans="1:10" ht="15" thickTop="1" x14ac:dyDescent="0.35">
      <c r="A138" s="543" t="s">
        <v>370</v>
      </c>
      <c r="B138" s="556"/>
      <c r="C138" s="913" t="s">
        <v>104</v>
      </c>
      <c r="D138" s="914"/>
      <c r="E138" s="914"/>
      <c r="F138" s="914"/>
      <c r="G138" s="597"/>
      <c r="H138" s="558" t="s">
        <v>371</v>
      </c>
      <c r="I138" s="559" t="s">
        <v>299</v>
      </c>
      <c r="J138" s="560" t="s">
        <v>95</v>
      </c>
    </row>
    <row r="139" spans="1:10" x14ac:dyDescent="0.35">
      <c r="A139" s="543"/>
      <c r="B139" s="556"/>
      <c r="C139" s="915"/>
      <c r="D139" s="916"/>
      <c r="E139" s="916"/>
      <c r="F139" s="916"/>
      <c r="G139" s="598"/>
      <c r="H139" s="562" t="e">
        <f>"ITEM:   "&amp;PRESUPUESTO!#REF!</f>
        <v>#REF!</v>
      </c>
      <c r="I139" s="599" t="e">
        <f>PRESUPUESTO!#REF!</f>
        <v>#REF!</v>
      </c>
      <c r="J139" s="564"/>
    </row>
    <row r="140" spans="1:10" x14ac:dyDescent="0.35">
      <c r="A140" s="565" t="s">
        <v>301</v>
      </c>
      <c r="B140" s="556"/>
      <c r="C140" s="566" t="s">
        <v>88</v>
      </c>
      <c r="D140" s="567" t="s">
        <v>89</v>
      </c>
      <c r="E140" s="568" t="s">
        <v>90</v>
      </c>
      <c r="F140" s="568" t="s">
        <v>302</v>
      </c>
      <c r="G140" s="570" t="s">
        <v>303</v>
      </c>
      <c r="H140" s="571" t="s">
        <v>304</v>
      </c>
      <c r="I140" s="572"/>
      <c r="J140" s="573" t="s">
        <v>304</v>
      </c>
    </row>
    <row r="141" spans="1:10" x14ac:dyDescent="0.35">
      <c r="A141" s="565"/>
      <c r="B141" s="556"/>
      <c r="C141" s="574"/>
      <c r="D141" s="543"/>
      <c r="E141" s="575"/>
      <c r="F141" s="575"/>
      <c r="G141" s="577"/>
      <c r="H141" s="578"/>
      <c r="I141" s="579"/>
      <c r="J141" s="580"/>
    </row>
    <row r="142" spans="1:10" x14ac:dyDescent="0.35">
      <c r="A142" s="565" t="s">
        <v>316</v>
      </c>
      <c r="B142" s="556"/>
      <c r="C142" s="581" t="s">
        <v>317</v>
      </c>
      <c r="D142" s="543"/>
      <c r="E142" s="575"/>
      <c r="F142" s="575"/>
      <c r="G142" s="577"/>
      <c r="H142" s="578"/>
      <c r="I142" s="579"/>
      <c r="J142" s="580"/>
    </row>
    <row r="143" spans="1:10" x14ac:dyDescent="0.35">
      <c r="A143" s="565">
        <v>200006</v>
      </c>
      <c r="B143" s="556" t="s">
        <v>317</v>
      </c>
      <c r="C143" s="566" t="s">
        <v>372</v>
      </c>
      <c r="D143" s="567" t="s">
        <v>319</v>
      </c>
      <c r="E143" s="568">
        <v>1.3489</v>
      </c>
      <c r="F143" s="568"/>
      <c r="G143" s="570">
        <v>12588</v>
      </c>
      <c r="H143" s="571">
        <f>TRUNC(E143* (1 + F143 / 100) * G143,2)</f>
        <v>16979.95</v>
      </c>
      <c r="I143" s="572" t="e">
        <f>I139 * (E143 * (1+F143/100))</f>
        <v>#REF!</v>
      </c>
      <c r="J143" s="573" t="e">
        <f>H143 * I139</f>
        <v>#REF!</v>
      </c>
    </row>
    <row r="144" spans="1:10" x14ac:dyDescent="0.35">
      <c r="A144" s="543" t="s">
        <v>320</v>
      </c>
      <c r="B144" s="556"/>
      <c r="C144" s="574"/>
      <c r="D144" s="543"/>
      <c r="E144" s="575"/>
      <c r="F144" s="575"/>
      <c r="G144" s="577" t="s">
        <v>321</v>
      </c>
      <c r="H144" s="583">
        <f>SUM(H142:H143)</f>
        <v>16979.95</v>
      </c>
      <c r="I144" s="579"/>
      <c r="J144" s="584" t="e">
        <f>SUM(J142:J143)</f>
        <v>#REF!</v>
      </c>
    </row>
    <row r="145" spans="1:10" x14ac:dyDescent="0.35">
      <c r="A145" s="565" t="s">
        <v>322</v>
      </c>
      <c r="B145" s="556"/>
      <c r="C145" s="585" t="s">
        <v>323</v>
      </c>
      <c r="D145" s="543"/>
      <c r="E145" s="575"/>
      <c r="F145" s="575"/>
      <c r="G145" s="577"/>
      <c r="H145" s="578"/>
      <c r="I145" s="579"/>
      <c r="J145" s="580"/>
    </row>
    <row r="146" spans="1:10" x14ac:dyDescent="0.35">
      <c r="A146" s="565">
        <v>300026</v>
      </c>
      <c r="B146" s="556" t="s">
        <v>323</v>
      </c>
      <c r="C146" s="566" t="s">
        <v>324</v>
      </c>
      <c r="D146" s="567" t="s">
        <v>189</v>
      </c>
      <c r="E146" s="568">
        <v>0.249</v>
      </c>
      <c r="F146" s="568"/>
      <c r="G146" s="570">
        <v>2089</v>
      </c>
      <c r="H146" s="571">
        <f>TRUNC(E146* (1 + F146 / 100) * G146,2)</f>
        <v>520.16</v>
      </c>
      <c r="I146" s="572" t="e">
        <f>I139 * (E146 * (1+F146/100))</f>
        <v>#REF!</v>
      </c>
      <c r="J146" s="573" t="e">
        <f>H146 * I139</f>
        <v>#REF!</v>
      </c>
    </row>
    <row r="147" spans="1:10" x14ac:dyDescent="0.35">
      <c r="A147" s="543" t="s">
        <v>325</v>
      </c>
      <c r="B147" s="556"/>
      <c r="C147" s="574"/>
      <c r="D147" s="543"/>
      <c r="E147" s="575"/>
      <c r="F147" s="575"/>
      <c r="G147" s="577" t="s">
        <v>326</v>
      </c>
      <c r="H147" s="583">
        <f>SUM(H145:H146)</f>
        <v>520.16</v>
      </c>
      <c r="I147" s="579"/>
      <c r="J147" s="584" t="e">
        <f>SUM(J145:J146)</f>
        <v>#REF!</v>
      </c>
    </row>
    <row r="148" spans="1:10" x14ac:dyDescent="0.35">
      <c r="A148" s="543" t="s">
        <v>327</v>
      </c>
      <c r="B148" s="27"/>
      <c r="C148" s="581" t="s">
        <v>328</v>
      </c>
      <c r="D148" s="543"/>
      <c r="E148" s="575"/>
      <c r="F148" s="575"/>
      <c r="G148" s="577"/>
      <c r="H148" s="578"/>
      <c r="I148" s="579"/>
      <c r="J148" s="580"/>
    </row>
    <row r="149" spans="1:10" x14ac:dyDescent="0.35">
      <c r="A149" s="565"/>
      <c r="B149" s="556"/>
      <c r="C149" s="566"/>
      <c r="D149" s="567"/>
      <c r="E149" s="568"/>
      <c r="F149" s="568"/>
      <c r="G149" s="570"/>
      <c r="H149" s="571"/>
      <c r="I149" s="572"/>
      <c r="J149" s="573"/>
    </row>
    <row r="150" spans="1:10" x14ac:dyDescent="0.35">
      <c r="A150" s="582" t="s">
        <v>329</v>
      </c>
      <c r="B150" s="27"/>
      <c r="C150" s="574"/>
      <c r="D150" s="543"/>
      <c r="E150" s="575"/>
      <c r="F150" s="575"/>
      <c r="G150" s="577" t="s">
        <v>330</v>
      </c>
      <c r="H150" s="571">
        <f>SUM(H148:H149)</f>
        <v>0</v>
      </c>
      <c r="I150" s="579"/>
      <c r="J150" s="573">
        <f>SUM(J148:J149)</f>
        <v>0</v>
      </c>
    </row>
    <row r="151" spans="1:10" x14ac:dyDescent="0.35">
      <c r="A151" s="543"/>
      <c r="B151" s="587"/>
      <c r="C151" s="574"/>
      <c r="D151" s="543"/>
      <c r="E151" s="575"/>
      <c r="F151" s="575"/>
      <c r="G151" s="577"/>
      <c r="H151" s="578"/>
      <c r="I151" s="579"/>
      <c r="J151" s="580"/>
    </row>
    <row r="152" spans="1:10" ht="15" thickBot="1" x14ac:dyDescent="0.4">
      <c r="A152" s="543" t="s">
        <v>92</v>
      </c>
      <c r="B152" s="587"/>
      <c r="C152" s="589"/>
      <c r="D152" s="590"/>
      <c r="E152" s="591"/>
      <c r="F152" s="592" t="s">
        <v>331</v>
      </c>
      <c r="G152" s="593">
        <f>SUM(H140:H151)/2</f>
        <v>17500.110000000004</v>
      </c>
      <c r="H152" s="594">
        <f>IF($A$2="CD",IF($A$3=1,ROUND(SUM(H140:H151)/2,0),IF($A$3=3,ROUND(SUM(H140:H151)/2,-1),SUM(H140:H151)/2)),SUM(H140:H151)/2)</f>
        <v>17500</v>
      </c>
      <c r="I152" s="595" t="e">
        <f>SUM(J140:J151)/2</f>
        <v>#REF!</v>
      </c>
      <c r="J152" s="596" t="e">
        <f>IF($A$2="CD",IF($A$3=1,ROUND(SUM(J140:J151)/2,0),IF($A$3=3,ROUND(SUM(J140:J151)/2,-1),SUM(J140:J151)/2)),SUM(J140:J151)/2)</f>
        <v>#REF!</v>
      </c>
    </row>
    <row r="153" spans="1:10" ht="15" thickTop="1" x14ac:dyDescent="0.35">
      <c r="A153" s="543" t="s">
        <v>364</v>
      </c>
      <c r="B153" s="587"/>
      <c r="C153" s="600" t="s">
        <v>256</v>
      </c>
      <c r="D153" s="601"/>
      <c r="E153" s="602"/>
      <c r="F153" s="602"/>
      <c r="G153" s="603"/>
      <c r="H153" s="604"/>
      <c r="I153" s="579"/>
      <c r="J153" s="605"/>
    </row>
    <row r="154" spans="1:10" x14ac:dyDescent="0.35">
      <c r="A154" s="565" t="s">
        <v>263</v>
      </c>
      <c r="B154" s="587"/>
      <c r="C154" s="606" t="s">
        <v>234</v>
      </c>
      <c r="D154" s="607"/>
      <c r="E154" s="608"/>
      <c r="F154" s="609">
        <f>$F$3</f>
        <v>0.15</v>
      </c>
      <c r="G154" s="610"/>
      <c r="H154" s="611">
        <f>ROUND(H152*F154,2)</f>
        <v>2625</v>
      </c>
      <c r="I154" s="579"/>
      <c r="J154" s="573" t="e">
        <f>ROUND(J152*F154,2)</f>
        <v>#REF!</v>
      </c>
    </row>
    <row r="155" spans="1:10" x14ac:dyDescent="0.35">
      <c r="A155" s="565" t="s">
        <v>365</v>
      </c>
      <c r="B155" s="587"/>
      <c r="C155" s="606" t="s">
        <v>236</v>
      </c>
      <c r="D155" s="607"/>
      <c r="E155" s="608"/>
      <c r="F155" s="609">
        <f>$G$3</f>
        <v>0.02</v>
      </c>
      <c r="G155" s="610"/>
      <c r="H155" s="611">
        <f>ROUND(H152*F155,2)</f>
        <v>350</v>
      </c>
      <c r="I155" s="579"/>
      <c r="J155" s="573" t="e">
        <f>ROUND(J152*F155,2)</f>
        <v>#REF!</v>
      </c>
    </row>
    <row r="156" spans="1:10" x14ac:dyDescent="0.35">
      <c r="A156" s="565" t="s">
        <v>265</v>
      </c>
      <c r="B156" s="587"/>
      <c r="C156" s="606" t="s">
        <v>238</v>
      </c>
      <c r="D156" s="607"/>
      <c r="E156" s="608"/>
      <c r="F156" s="609">
        <f>$H$3</f>
        <v>0.05</v>
      </c>
      <c r="G156" s="610"/>
      <c r="H156" s="611">
        <f>ROUND(H152*F156,2)</f>
        <v>875</v>
      </c>
      <c r="I156" s="579"/>
      <c r="J156" s="573" t="e">
        <f>ROUND(J152*F156,2)</f>
        <v>#REF!</v>
      </c>
    </row>
    <row r="157" spans="1:10" x14ac:dyDescent="0.35">
      <c r="A157" s="565" t="s">
        <v>267</v>
      </c>
      <c r="B157" s="587"/>
      <c r="C157" s="606" t="s">
        <v>242</v>
      </c>
      <c r="D157" s="607"/>
      <c r="E157" s="608"/>
      <c r="F157" s="609">
        <f>$I$3</f>
        <v>0.19</v>
      </c>
      <c r="G157" s="610"/>
      <c r="H157" s="611">
        <f>ROUND(H156*F157,2)</f>
        <v>166.25</v>
      </c>
      <c r="I157" s="579"/>
      <c r="J157" s="573" t="e">
        <f>ROUND(J156*F157,2)</f>
        <v>#REF!</v>
      </c>
    </row>
    <row r="158" spans="1:10" x14ac:dyDescent="0.35">
      <c r="A158" s="543" t="s">
        <v>366</v>
      </c>
      <c r="B158" s="587"/>
      <c r="C158" s="581" t="s">
        <v>367</v>
      </c>
      <c r="D158" s="543"/>
      <c r="E158" s="575"/>
      <c r="F158" s="575"/>
      <c r="G158" s="612"/>
      <c r="H158" s="613">
        <f>SUM(H154:H157)</f>
        <v>4016.25</v>
      </c>
      <c r="I158" s="588"/>
      <c r="J158" s="614" t="e">
        <f>SUM(J154:J157)</f>
        <v>#REF!</v>
      </c>
    </row>
    <row r="159" spans="1:10" ht="15" thickBot="1" x14ac:dyDescent="0.4">
      <c r="A159" s="543" t="s">
        <v>368</v>
      </c>
      <c r="B159" s="587"/>
      <c r="C159" s="615"/>
      <c r="D159" s="616"/>
      <c r="E159" s="591"/>
      <c r="F159" s="592" t="s">
        <v>369</v>
      </c>
      <c r="G159" s="617">
        <f>H158+H152</f>
        <v>21516.25</v>
      </c>
      <c r="H159" s="594">
        <f>IF($A$3=2,ROUND((H152+H158),2),IF($A$3=3,ROUND((H152+H158),-1),ROUND((H152+H158),0)))</f>
        <v>21516</v>
      </c>
      <c r="I159" s="595"/>
      <c r="J159" s="596" t="e">
        <f>IF($A$3=2,ROUND((J152+J158),2),IF($A$3=3,ROUND((J152+J158),-1),ROUND((J152+J158),0)))</f>
        <v>#REF!</v>
      </c>
    </row>
    <row r="160" spans="1:10" ht="15" thickTop="1" x14ac:dyDescent="0.35">
      <c r="C160" s="27"/>
      <c r="D160" s="90"/>
      <c r="E160" s="27"/>
      <c r="F160" s="27"/>
      <c r="G160" s="27"/>
      <c r="H160" s="27"/>
      <c r="I160" s="554"/>
      <c r="J160" s="555"/>
    </row>
    <row r="161" spans="1:10" ht="15" thickBot="1" x14ac:dyDescent="0.4">
      <c r="C161" s="27"/>
      <c r="D161" s="90"/>
      <c r="E161" s="27"/>
      <c r="F161" s="27"/>
      <c r="G161" s="27"/>
      <c r="H161" s="27"/>
      <c r="I161" s="554"/>
      <c r="J161" s="555"/>
    </row>
    <row r="162" spans="1:10" ht="15" thickTop="1" x14ac:dyDescent="0.35">
      <c r="A162" s="543" t="s">
        <v>373</v>
      </c>
      <c r="B162" s="556"/>
      <c r="C162" s="913" t="s">
        <v>105</v>
      </c>
      <c r="D162" s="914"/>
      <c r="E162" s="914"/>
      <c r="F162" s="914"/>
      <c r="G162" s="597"/>
      <c r="H162" s="558" t="s">
        <v>354</v>
      </c>
      <c r="I162" s="559" t="s">
        <v>299</v>
      </c>
      <c r="J162" s="560" t="s">
        <v>95</v>
      </c>
    </row>
    <row r="163" spans="1:10" x14ac:dyDescent="0.35">
      <c r="A163" s="543"/>
      <c r="B163" s="556"/>
      <c r="C163" s="915"/>
      <c r="D163" s="916"/>
      <c r="E163" s="916"/>
      <c r="F163" s="916"/>
      <c r="G163" s="598"/>
      <c r="H163" s="562" t="e">
        <f>"ITEM:   "&amp;PRESUPUESTO!#REF!</f>
        <v>#REF!</v>
      </c>
      <c r="I163" s="599" t="e">
        <f>PRESUPUESTO!#REF!</f>
        <v>#REF!</v>
      </c>
      <c r="J163" s="564"/>
    </row>
    <row r="164" spans="1:10" x14ac:dyDescent="0.35">
      <c r="A164" s="565" t="s">
        <v>301</v>
      </c>
      <c r="B164" s="556"/>
      <c r="C164" s="566" t="s">
        <v>88</v>
      </c>
      <c r="D164" s="567" t="s">
        <v>89</v>
      </c>
      <c r="E164" s="568" t="s">
        <v>90</v>
      </c>
      <c r="F164" s="568" t="s">
        <v>302</v>
      </c>
      <c r="G164" s="570" t="s">
        <v>303</v>
      </c>
      <c r="H164" s="571" t="s">
        <v>304</v>
      </c>
      <c r="I164" s="572"/>
      <c r="J164" s="573" t="s">
        <v>304</v>
      </c>
    </row>
    <row r="165" spans="1:10" x14ac:dyDescent="0.35">
      <c r="A165" s="565"/>
      <c r="B165" s="556"/>
      <c r="C165" s="574"/>
      <c r="D165" s="543"/>
      <c r="E165" s="575"/>
      <c r="F165" s="575"/>
      <c r="G165" s="577"/>
      <c r="H165" s="578"/>
      <c r="I165" s="579"/>
      <c r="J165" s="580"/>
    </row>
    <row r="166" spans="1:10" x14ac:dyDescent="0.35">
      <c r="A166" s="565" t="s">
        <v>316</v>
      </c>
      <c r="B166" s="556"/>
      <c r="C166" s="581" t="s">
        <v>317</v>
      </c>
      <c r="D166" s="543"/>
      <c r="E166" s="575"/>
      <c r="F166" s="575"/>
      <c r="G166" s="577"/>
      <c r="H166" s="578"/>
      <c r="I166" s="579"/>
      <c r="J166" s="580"/>
    </row>
    <row r="167" spans="1:10" x14ac:dyDescent="0.35">
      <c r="A167" s="565">
        <v>200006</v>
      </c>
      <c r="B167" s="556" t="s">
        <v>317</v>
      </c>
      <c r="C167" s="566" t="s">
        <v>372</v>
      </c>
      <c r="D167" s="567" t="s">
        <v>319</v>
      </c>
      <c r="E167" s="568">
        <v>1.2132000000000001</v>
      </c>
      <c r="F167" s="568"/>
      <c r="G167" s="570">
        <v>12588</v>
      </c>
      <c r="H167" s="571">
        <f>TRUNC(E167* (1 + F167 / 100) * G167,2)</f>
        <v>15271.76</v>
      </c>
      <c r="I167" s="572" t="e">
        <f>I163 * (E167 * (1+F167/100))</f>
        <v>#REF!</v>
      </c>
      <c r="J167" s="573" t="e">
        <f>H167 * I163</f>
        <v>#REF!</v>
      </c>
    </row>
    <row r="168" spans="1:10" x14ac:dyDescent="0.35">
      <c r="A168" s="543" t="s">
        <v>320</v>
      </c>
      <c r="B168" s="556"/>
      <c r="C168" s="574"/>
      <c r="D168" s="543"/>
      <c r="E168" s="575"/>
      <c r="F168" s="575"/>
      <c r="G168" s="577" t="s">
        <v>321</v>
      </c>
      <c r="H168" s="583">
        <f>SUM(H166:H167)</f>
        <v>15271.76</v>
      </c>
      <c r="I168" s="579"/>
      <c r="J168" s="584" t="e">
        <f>SUM(J166:J167)</f>
        <v>#REF!</v>
      </c>
    </row>
    <row r="169" spans="1:10" x14ac:dyDescent="0.35">
      <c r="A169" s="565" t="s">
        <v>322</v>
      </c>
      <c r="B169" s="556"/>
      <c r="C169" s="585" t="s">
        <v>323</v>
      </c>
      <c r="D169" s="543"/>
      <c r="E169" s="575"/>
      <c r="F169" s="575"/>
      <c r="G169" s="577"/>
      <c r="H169" s="578"/>
      <c r="I169" s="579"/>
      <c r="J169" s="580"/>
    </row>
    <row r="170" spans="1:10" x14ac:dyDescent="0.35">
      <c r="A170" s="565">
        <v>300026</v>
      </c>
      <c r="B170" s="556" t="s">
        <v>323</v>
      </c>
      <c r="C170" s="566" t="s">
        <v>324</v>
      </c>
      <c r="D170" s="567" t="s">
        <v>189</v>
      </c>
      <c r="E170" s="568">
        <v>0.109</v>
      </c>
      <c r="F170" s="568"/>
      <c r="G170" s="570">
        <v>2089</v>
      </c>
      <c r="H170" s="571">
        <f>TRUNC(E170* (1 + F170 / 100) * G170,2)</f>
        <v>227.7</v>
      </c>
      <c r="I170" s="572" t="e">
        <f>I163 * (E170 * (1+F170/100))</f>
        <v>#REF!</v>
      </c>
      <c r="J170" s="573" t="e">
        <f>H170 * I163</f>
        <v>#REF!</v>
      </c>
    </row>
    <row r="171" spans="1:10" x14ac:dyDescent="0.35">
      <c r="A171" s="543" t="s">
        <v>325</v>
      </c>
      <c r="B171" s="556"/>
      <c r="C171" s="574"/>
      <c r="D171" s="543"/>
      <c r="E171" s="575"/>
      <c r="F171" s="575"/>
      <c r="G171" s="577" t="s">
        <v>326</v>
      </c>
      <c r="H171" s="583">
        <f>SUM(H169:H170)</f>
        <v>227.7</v>
      </c>
      <c r="I171" s="579"/>
      <c r="J171" s="584" t="e">
        <f>SUM(J169:J170)</f>
        <v>#REF!</v>
      </c>
    </row>
    <row r="172" spans="1:10" x14ac:dyDescent="0.35">
      <c r="A172" s="543" t="s">
        <v>327</v>
      </c>
      <c r="B172" s="27"/>
      <c r="C172" s="581" t="s">
        <v>328</v>
      </c>
      <c r="D172" s="543"/>
      <c r="E172" s="575"/>
      <c r="F172" s="575"/>
      <c r="G172" s="577"/>
      <c r="H172" s="578"/>
      <c r="I172" s="579"/>
      <c r="J172" s="580"/>
    </row>
    <row r="173" spans="1:10" x14ac:dyDescent="0.35">
      <c r="A173" s="565"/>
      <c r="B173" s="556"/>
      <c r="C173" s="566"/>
      <c r="D173" s="567"/>
      <c r="E173" s="568"/>
      <c r="F173" s="568"/>
      <c r="G173" s="570"/>
      <c r="H173" s="571"/>
      <c r="I173" s="572"/>
      <c r="J173" s="573"/>
    </row>
    <row r="174" spans="1:10" x14ac:dyDescent="0.35">
      <c r="A174" s="582" t="s">
        <v>329</v>
      </c>
      <c r="B174" s="27"/>
      <c r="C174" s="574"/>
      <c r="D174" s="543"/>
      <c r="E174" s="575"/>
      <c r="F174" s="575"/>
      <c r="G174" s="577" t="s">
        <v>330</v>
      </c>
      <c r="H174" s="571">
        <f>SUM(H172:H173)</f>
        <v>0</v>
      </c>
      <c r="I174" s="579"/>
      <c r="J174" s="573">
        <f>SUM(J172:J173)</f>
        <v>0</v>
      </c>
    </row>
    <row r="175" spans="1:10" x14ac:dyDescent="0.35">
      <c r="A175" s="543"/>
      <c r="B175" s="587"/>
      <c r="C175" s="574"/>
      <c r="D175" s="543"/>
      <c r="E175" s="575"/>
      <c r="F175" s="575"/>
      <c r="G175" s="577"/>
      <c r="H175" s="578"/>
      <c r="I175" s="579"/>
      <c r="J175" s="580"/>
    </row>
    <row r="176" spans="1:10" ht="15" thickBot="1" x14ac:dyDescent="0.4">
      <c r="A176" s="543" t="s">
        <v>92</v>
      </c>
      <c r="B176" s="587"/>
      <c r="C176" s="589"/>
      <c r="D176" s="590"/>
      <c r="E176" s="591"/>
      <c r="F176" s="592" t="s">
        <v>331</v>
      </c>
      <c r="G176" s="593">
        <f>SUM(H164:H175)/2</f>
        <v>15499.460000000001</v>
      </c>
      <c r="H176" s="594">
        <f>IF($A$2="CD",IF($A$3=1,ROUND(SUM(H164:H175)/2,0),IF($A$3=3,ROUND(SUM(H164:H175)/2,-1),SUM(H164:H175)/2)),SUM(H164:H175)/2)</f>
        <v>15499</v>
      </c>
      <c r="I176" s="595" t="e">
        <f>SUM(J164:J175)/2</f>
        <v>#REF!</v>
      </c>
      <c r="J176" s="596" t="e">
        <f>IF($A$2="CD",IF($A$3=1,ROUND(SUM(J164:J175)/2,0),IF($A$3=3,ROUND(SUM(J164:J175)/2,-1),SUM(J164:J175)/2)),SUM(J164:J175)/2)</f>
        <v>#REF!</v>
      </c>
    </row>
    <row r="177" spans="1:10" ht="15" thickTop="1" x14ac:dyDescent="0.35">
      <c r="A177" s="543" t="s">
        <v>364</v>
      </c>
      <c r="B177" s="587"/>
      <c r="C177" s="600" t="s">
        <v>256</v>
      </c>
      <c r="D177" s="601"/>
      <c r="E177" s="602"/>
      <c r="F177" s="602"/>
      <c r="G177" s="603"/>
      <c r="H177" s="604"/>
      <c r="I177" s="579"/>
      <c r="J177" s="605"/>
    </row>
    <row r="178" spans="1:10" x14ac:dyDescent="0.35">
      <c r="A178" s="565" t="s">
        <v>263</v>
      </c>
      <c r="B178" s="587"/>
      <c r="C178" s="606" t="s">
        <v>234</v>
      </c>
      <c r="D178" s="607"/>
      <c r="E178" s="608"/>
      <c r="F178" s="609">
        <f>$F$3</f>
        <v>0.15</v>
      </c>
      <c r="G178" s="610"/>
      <c r="H178" s="611">
        <f>ROUND(H176*F178,2)</f>
        <v>2324.85</v>
      </c>
      <c r="I178" s="579"/>
      <c r="J178" s="573" t="e">
        <f>ROUND(J176*F178,2)</f>
        <v>#REF!</v>
      </c>
    </row>
    <row r="179" spans="1:10" x14ac:dyDescent="0.35">
      <c r="A179" s="565" t="s">
        <v>365</v>
      </c>
      <c r="B179" s="587"/>
      <c r="C179" s="606" t="s">
        <v>236</v>
      </c>
      <c r="D179" s="607"/>
      <c r="E179" s="608"/>
      <c r="F179" s="609">
        <f>$G$3</f>
        <v>0.02</v>
      </c>
      <c r="G179" s="610"/>
      <c r="H179" s="611">
        <f>ROUND(H176*F179,2)</f>
        <v>309.98</v>
      </c>
      <c r="I179" s="579"/>
      <c r="J179" s="573" t="e">
        <f>ROUND(J176*F179,2)</f>
        <v>#REF!</v>
      </c>
    </row>
    <row r="180" spans="1:10" x14ac:dyDescent="0.35">
      <c r="A180" s="565" t="s">
        <v>265</v>
      </c>
      <c r="B180" s="587"/>
      <c r="C180" s="606" t="s">
        <v>238</v>
      </c>
      <c r="D180" s="607"/>
      <c r="E180" s="608"/>
      <c r="F180" s="609">
        <f>$H$3</f>
        <v>0.05</v>
      </c>
      <c r="G180" s="610"/>
      <c r="H180" s="611">
        <f>ROUND(H176*F180,2)</f>
        <v>774.95</v>
      </c>
      <c r="I180" s="579"/>
      <c r="J180" s="573" t="e">
        <f>ROUND(J176*F180,2)</f>
        <v>#REF!</v>
      </c>
    </row>
    <row r="181" spans="1:10" x14ac:dyDescent="0.35">
      <c r="A181" s="565" t="s">
        <v>267</v>
      </c>
      <c r="B181" s="587"/>
      <c r="C181" s="606" t="s">
        <v>242</v>
      </c>
      <c r="D181" s="607"/>
      <c r="E181" s="608"/>
      <c r="F181" s="609">
        <f>$I$3</f>
        <v>0.19</v>
      </c>
      <c r="G181" s="610"/>
      <c r="H181" s="611">
        <f>ROUND(H180*F181,2)</f>
        <v>147.24</v>
      </c>
      <c r="I181" s="579"/>
      <c r="J181" s="573" t="e">
        <f>ROUND(J180*F181,2)</f>
        <v>#REF!</v>
      </c>
    </row>
    <row r="182" spans="1:10" x14ac:dyDescent="0.35">
      <c r="A182" s="543" t="s">
        <v>366</v>
      </c>
      <c r="B182" s="587"/>
      <c r="C182" s="581" t="s">
        <v>367</v>
      </c>
      <c r="D182" s="543"/>
      <c r="E182" s="575"/>
      <c r="F182" s="575"/>
      <c r="G182" s="612"/>
      <c r="H182" s="613">
        <f>SUM(H178:H181)</f>
        <v>3557.0199999999995</v>
      </c>
      <c r="I182" s="588"/>
      <c r="J182" s="614" t="e">
        <f>SUM(J178:J181)</f>
        <v>#REF!</v>
      </c>
    </row>
    <row r="183" spans="1:10" ht="15" thickBot="1" x14ac:dyDescent="0.4">
      <c r="A183" s="543" t="s">
        <v>368</v>
      </c>
      <c r="B183" s="587"/>
      <c r="C183" s="615"/>
      <c r="D183" s="616"/>
      <c r="E183" s="591"/>
      <c r="F183" s="592" t="s">
        <v>369</v>
      </c>
      <c r="G183" s="617">
        <f>H182+H176</f>
        <v>19056.02</v>
      </c>
      <c r="H183" s="594">
        <f>IF($A$3=2,ROUND((H176+H182),2),IF($A$3=3,ROUND((H176+H182),-1),ROUND((H176+H182),0)))</f>
        <v>19056</v>
      </c>
      <c r="I183" s="595"/>
      <c r="J183" s="596" t="e">
        <f>IF($A$3=2,ROUND((J176+J182),2),IF($A$3=3,ROUND((J176+J182),-1),ROUND((J176+J182),0)))</f>
        <v>#REF!</v>
      </c>
    </row>
    <row r="184" spans="1:10" ht="15" thickTop="1" x14ac:dyDescent="0.35">
      <c r="C184" s="27"/>
      <c r="D184" s="90"/>
      <c r="E184" s="27"/>
      <c r="F184" s="27"/>
      <c r="G184" s="27"/>
      <c r="H184" s="27"/>
      <c r="I184" s="554"/>
      <c r="J184" s="555"/>
    </row>
    <row r="185" spans="1:10" ht="15" thickBot="1" x14ac:dyDescent="0.4">
      <c r="C185" s="27"/>
      <c r="D185" s="90"/>
      <c r="E185" s="27"/>
      <c r="F185" s="27"/>
      <c r="G185" s="27"/>
      <c r="H185" s="27"/>
      <c r="I185" s="554"/>
      <c r="J185" s="555"/>
    </row>
    <row r="186" spans="1:10" ht="15" thickTop="1" x14ac:dyDescent="0.35">
      <c r="A186" s="543" t="s">
        <v>374</v>
      </c>
      <c r="B186" s="556"/>
      <c r="C186" s="913" t="s">
        <v>106</v>
      </c>
      <c r="D186" s="914"/>
      <c r="E186" s="914"/>
      <c r="F186" s="914"/>
      <c r="G186" s="597"/>
      <c r="H186" s="558" t="s">
        <v>354</v>
      </c>
      <c r="I186" s="559" t="s">
        <v>299</v>
      </c>
      <c r="J186" s="560" t="s">
        <v>95</v>
      </c>
    </row>
    <row r="187" spans="1:10" x14ac:dyDescent="0.35">
      <c r="A187" s="543"/>
      <c r="B187" s="556"/>
      <c r="C187" s="915"/>
      <c r="D187" s="916"/>
      <c r="E187" s="916"/>
      <c r="F187" s="916"/>
      <c r="G187" s="598"/>
      <c r="H187" s="562" t="e">
        <f>"ITEM:   "&amp;PRESUPUESTO!#REF!</f>
        <v>#REF!</v>
      </c>
      <c r="I187" s="599" t="e">
        <f>PRESUPUESTO!#REF!</f>
        <v>#REF!</v>
      </c>
      <c r="J187" s="564"/>
    </row>
    <row r="188" spans="1:10" x14ac:dyDescent="0.35">
      <c r="A188" s="565" t="s">
        <v>301</v>
      </c>
      <c r="B188" s="556"/>
      <c r="C188" s="566" t="s">
        <v>88</v>
      </c>
      <c r="D188" s="567" t="s">
        <v>89</v>
      </c>
      <c r="E188" s="568" t="s">
        <v>90</v>
      </c>
      <c r="F188" s="568" t="s">
        <v>302</v>
      </c>
      <c r="G188" s="570" t="s">
        <v>303</v>
      </c>
      <c r="H188" s="571" t="s">
        <v>304</v>
      </c>
      <c r="I188" s="572"/>
      <c r="J188" s="573" t="s">
        <v>304</v>
      </c>
    </row>
    <row r="189" spans="1:10" x14ac:dyDescent="0.35">
      <c r="A189" s="565"/>
      <c r="B189" s="556"/>
      <c r="C189" s="574"/>
      <c r="D189" s="543"/>
      <c r="E189" s="575"/>
      <c r="F189" s="575"/>
      <c r="G189" s="577"/>
      <c r="H189" s="578"/>
      <c r="I189" s="579"/>
      <c r="J189" s="580"/>
    </row>
    <row r="190" spans="1:10" x14ac:dyDescent="0.35">
      <c r="A190" s="565" t="s">
        <v>316</v>
      </c>
      <c r="B190" s="556"/>
      <c r="C190" s="581" t="s">
        <v>317</v>
      </c>
      <c r="D190" s="543"/>
      <c r="E190" s="575"/>
      <c r="F190" s="575"/>
      <c r="G190" s="577"/>
      <c r="H190" s="578"/>
      <c r="I190" s="579"/>
      <c r="J190" s="580"/>
    </row>
    <row r="191" spans="1:10" x14ac:dyDescent="0.35">
      <c r="A191" s="565">
        <v>200006</v>
      </c>
      <c r="B191" s="556" t="s">
        <v>317</v>
      </c>
      <c r="C191" s="566" t="s">
        <v>372</v>
      </c>
      <c r="D191" s="567" t="s">
        <v>319</v>
      </c>
      <c r="E191" s="568">
        <v>1.5</v>
      </c>
      <c r="F191" s="568"/>
      <c r="G191" s="570">
        <v>12588</v>
      </c>
      <c r="H191" s="571">
        <f>TRUNC(E191* (1 + F191 / 100) * G191,2)</f>
        <v>18882</v>
      </c>
      <c r="I191" s="572" t="e">
        <f>I187 * (E191 * (1+F191/100))</f>
        <v>#REF!</v>
      </c>
      <c r="J191" s="573" t="e">
        <f>H191 * I187</f>
        <v>#REF!</v>
      </c>
    </row>
    <row r="192" spans="1:10" x14ac:dyDescent="0.35">
      <c r="A192" s="543" t="s">
        <v>320</v>
      </c>
      <c r="B192" s="556"/>
      <c r="C192" s="574"/>
      <c r="D192" s="543"/>
      <c r="E192" s="575"/>
      <c r="F192" s="575"/>
      <c r="G192" s="577" t="s">
        <v>321</v>
      </c>
      <c r="H192" s="583">
        <f>SUM(H190:H191)</f>
        <v>18882</v>
      </c>
      <c r="I192" s="579"/>
      <c r="J192" s="584" t="e">
        <f>SUM(J190:J191)</f>
        <v>#REF!</v>
      </c>
    </row>
    <row r="193" spans="1:10" x14ac:dyDescent="0.35">
      <c r="A193" s="565" t="s">
        <v>322</v>
      </c>
      <c r="B193" s="556"/>
      <c r="C193" s="585" t="s">
        <v>323</v>
      </c>
      <c r="D193" s="543"/>
      <c r="E193" s="575"/>
      <c r="F193" s="575"/>
      <c r="G193" s="577"/>
      <c r="H193" s="578"/>
      <c r="I193" s="579"/>
      <c r="J193" s="580"/>
    </row>
    <row r="194" spans="1:10" x14ac:dyDescent="0.35">
      <c r="A194" s="565">
        <v>300014</v>
      </c>
      <c r="B194" s="556" t="s">
        <v>323</v>
      </c>
      <c r="C194" s="566" t="s">
        <v>375</v>
      </c>
      <c r="D194" s="567" t="s">
        <v>350</v>
      </c>
      <c r="E194" s="568">
        <v>0.22</v>
      </c>
      <c r="F194" s="568"/>
      <c r="G194" s="570">
        <v>100535</v>
      </c>
      <c r="H194" s="571">
        <f>TRUNC(E194* (1 + F194 / 100) * G194,2)</f>
        <v>22117.7</v>
      </c>
      <c r="I194" s="572" t="e">
        <f>I187 * (E194 * (1+F194/100))</f>
        <v>#REF!</v>
      </c>
      <c r="J194" s="573" t="e">
        <f>H194 * I187</f>
        <v>#REF!</v>
      </c>
    </row>
    <row r="195" spans="1:10" x14ac:dyDescent="0.35">
      <c r="A195" s="565">
        <v>300026</v>
      </c>
      <c r="B195" s="556" t="s">
        <v>323</v>
      </c>
      <c r="C195" s="566" t="s">
        <v>324</v>
      </c>
      <c r="D195" s="567" t="s">
        <v>189</v>
      </c>
      <c r="E195" s="568">
        <v>0.441</v>
      </c>
      <c r="F195" s="568"/>
      <c r="G195" s="570">
        <v>2089</v>
      </c>
      <c r="H195" s="571">
        <f>TRUNC(E195* (1 + F195 / 100) * G195,2)</f>
        <v>921.24</v>
      </c>
      <c r="I195" s="572" t="e">
        <f>I187 * (E195 * (1+F195/100))</f>
        <v>#REF!</v>
      </c>
      <c r="J195" s="573" t="e">
        <f>H195 * I187</f>
        <v>#REF!</v>
      </c>
    </row>
    <row r="196" spans="1:10" x14ac:dyDescent="0.35">
      <c r="A196" s="543" t="s">
        <v>325</v>
      </c>
      <c r="B196" s="556"/>
      <c r="C196" s="574"/>
      <c r="D196" s="543"/>
      <c r="E196" s="575"/>
      <c r="F196" s="575"/>
      <c r="G196" s="577" t="s">
        <v>326</v>
      </c>
      <c r="H196" s="583">
        <f>SUM(H193:H195)</f>
        <v>23038.940000000002</v>
      </c>
      <c r="I196" s="579"/>
      <c r="J196" s="584" t="e">
        <f>SUM(J193:J195)</f>
        <v>#REF!</v>
      </c>
    </row>
    <row r="197" spans="1:10" x14ac:dyDescent="0.35">
      <c r="A197" s="543" t="s">
        <v>327</v>
      </c>
      <c r="B197" s="27"/>
      <c r="C197" s="581" t="s">
        <v>328</v>
      </c>
      <c r="D197" s="543"/>
      <c r="E197" s="575"/>
      <c r="F197" s="575"/>
      <c r="G197" s="577"/>
      <c r="H197" s="578"/>
      <c r="I197" s="579"/>
      <c r="J197" s="580"/>
    </row>
    <row r="198" spans="1:10" x14ac:dyDescent="0.35">
      <c r="A198" s="565"/>
      <c r="B198" s="556"/>
      <c r="C198" s="566"/>
      <c r="D198" s="567"/>
      <c r="E198" s="568"/>
      <c r="F198" s="568"/>
      <c r="G198" s="570"/>
      <c r="H198" s="571"/>
      <c r="I198" s="572"/>
      <c r="J198" s="573"/>
    </row>
    <row r="199" spans="1:10" x14ac:dyDescent="0.35">
      <c r="A199" s="582" t="s">
        <v>329</v>
      </c>
      <c r="B199" s="27"/>
      <c r="C199" s="574"/>
      <c r="D199" s="543"/>
      <c r="E199" s="575"/>
      <c r="F199" s="575"/>
      <c r="G199" s="577" t="s">
        <v>330</v>
      </c>
      <c r="H199" s="571">
        <f>SUM(H197:H198)</f>
        <v>0</v>
      </c>
      <c r="I199" s="579"/>
      <c r="J199" s="573">
        <f>SUM(J197:J198)</f>
        <v>0</v>
      </c>
    </row>
    <row r="200" spans="1:10" x14ac:dyDescent="0.35">
      <c r="A200" s="543"/>
      <c r="B200" s="587"/>
      <c r="C200" s="574"/>
      <c r="D200" s="543"/>
      <c r="E200" s="575"/>
      <c r="F200" s="575"/>
      <c r="G200" s="577"/>
      <c r="H200" s="578"/>
      <c r="I200" s="579"/>
      <c r="J200" s="580"/>
    </row>
    <row r="201" spans="1:10" ht="15" thickBot="1" x14ac:dyDescent="0.4">
      <c r="A201" s="543" t="s">
        <v>92</v>
      </c>
      <c r="B201" s="587"/>
      <c r="C201" s="589"/>
      <c r="D201" s="590"/>
      <c r="E201" s="591"/>
      <c r="F201" s="592" t="s">
        <v>331</v>
      </c>
      <c r="G201" s="593">
        <f>SUM(H188:H200)/2</f>
        <v>41920.94</v>
      </c>
      <c r="H201" s="594">
        <f>IF($A$2="CD",IF($A$3=1,ROUND(SUM(H188:H200)/2,0),IF($A$3=3,ROUND(SUM(H188:H200)/2,-1),SUM(H188:H200)/2)),SUM(H188:H200)/2)</f>
        <v>41921</v>
      </c>
      <c r="I201" s="595" t="e">
        <f>SUM(J188:J200)/2</f>
        <v>#REF!</v>
      </c>
      <c r="J201" s="596" t="e">
        <f>IF($A$2="CD",IF($A$3=1,ROUND(SUM(J188:J200)/2,0),IF($A$3=3,ROUND(SUM(J188:J200)/2,-1),SUM(J188:J200)/2)),SUM(J188:J200)/2)</f>
        <v>#REF!</v>
      </c>
    </row>
    <row r="202" spans="1:10" ht="15" thickTop="1" x14ac:dyDescent="0.35">
      <c r="A202" s="543" t="s">
        <v>364</v>
      </c>
      <c r="B202" s="587"/>
      <c r="C202" s="600" t="s">
        <v>256</v>
      </c>
      <c r="D202" s="601"/>
      <c r="E202" s="602"/>
      <c r="F202" s="602"/>
      <c r="G202" s="603"/>
      <c r="H202" s="604"/>
      <c r="I202" s="579"/>
      <c r="J202" s="605"/>
    </row>
    <row r="203" spans="1:10" x14ac:dyDescent="0.35">
      <c r="A203" s="565" t="s">
        <v>263</v>
      </c>
      <c r="B203" s="587"/>
      <c r="C203" s="606" t="s">
        <v>234</v>
      </c>
      <c r="D203" s="607"/>
      <c r="E203" s="608"/>
      <c r="F203" s="609">
        <f>$F$3</f>
        <v>0.15</v>
      </c>
      <c r="G203" s="610"/>
      <c r="H203" s="611">
        <f>ROUND(H201*F203,2)</f>
        <v>6288.15</v>
      </c>
      <c r="I203" s="579"/>
      <c r="J203" s="573" t="e">
        <f>ROUND(J201*F203,2)</f>
        <v>#REF!</v>
      </c>
    </row>
    <row r="204" spans="1:10" x14ac:dyDescent="0.35">
      <c r="A204" s="565" t="s">
        <v>365</v>
      </c>
      <c r="B204" s="587"/>
      <c r="C204" s="606" t="s">
        <v>236</v>
      </c>
      <c r="D204" s="607"/>
      <c r="E204" s="608"/>
      <c r="F204" s="609">
        <f>$G$3</f>
        <v>0.02</v>
      </c>
      <c r="G204" s="610"/>
      <c r="H204" s="611">
        <f>ROUND(H201*F204,2)</f>
        <v>838.42</v>
      </c>
      <c r="I204" s="579"/>
      <c r="J204" s="573" t="e">
        <f>ROUND(J201*F204,2)</f>
        <v>#REF!</v>
      </c>
    </row>
    <row r="205" spans="1:10" x14ac:dyDescent="0.35">
      <c r="A205" s="565" t="s">
        <v>265</v>
      </c>
      <c r="B205" s="587"/>
      <c r="C205" s="606" t="s">
        <v>238</v>
      </c>
      <c r="D205" s="607"/>
      <c r="E205" s="608"/>
      <c r="F205" s="609">
        <f>$H$3</f>
        <v>0.05</v>
      </c>
      <c r="G205" s="610"/>
      <c r="H205" s="611">
        <f>ROUND(H201*F205,2)</f>
        <v>2096.0500000000002</v>
      </c>
      <c r="I205" s="579"/>
      <c r="J205" s="573" t="e">
        <f>ROUND(J201*F205,2)</f>
        <v>#REF!</v>
      </c>
    </row>
    <row r="206" spans="1:10" x14ac:dyDescent="0.35">
      <c r="A206" s="565" t="s">
        <v>267</v>
      </c>
      <c r="B206" s="587"/>
      <c r="C206" s="606" t="s">
        <v>242</v>
      </c>
      <c r="D206" s="607"/>
      <c r="E206" s="608"/>
      <c r="F206" s="609">
        <f>$I$3</f>
        <v>0.19</v>
      </c>
      <c r="G206" s="610"/>
      <c r="H206" s="611">
        <f>ROUND(H205*F206,2)</f>
        <v>398.25</v>
      </c>
      <c r="I206" s="579"/>
      <c r="J206" s="573" t="e">
        <f>ROUND(J205*F206,2)</f>
        <v>#REF!</v>
      </c>
    </row>
    <row r="207" spans="1:10" x14ac:dyDescent="0.35">
      <c r="A207" s="543" t="s">
        <v>366</v>
      </c>
      <c r="B207" s="587"/>
      <c r="C207" s="581" t="s">
        <v>367</v>
      </c>
      <c r="D207" s="543"/>
      <c r="E207" s="575"/>
      <c r="F207" s="575"/>
      <c r="G207" s="612"/>
      <c r="H207" s="613">
        <f>SUM(H203:H206)</f>
        <v>9620.869999999999</v>
      </c>
      <c r="I207" s="588"/>
      <c r="J207" s="614" t="e">
        <f>SUM(J203:J206)</f>
        <v>#REF!</v>
      </c>
    </row>
    <row r="208" spans="1:10" ht="15" thickBot="1" x14ac:dyDescent="0.4">
      <c r="A208" s="543" t="s">
        <v>368</v>
      </c>
      <c r="B208" s="587"/>
      <c r="C208" s="615"/>
      <c r="D208" s="616"/>
      <c r="E208" s="591"/>
      <c r="F208" s="592" t="s">
        <v>369</v>
      </c>
      <c r="G208" s="617">
        <f>H207+H201</f>
        <v>51541.869999999995</v>
      </c>
      <c r="H208" s="594">
        <f>IF($A$3=2,ROUND((H201+H207),2),IF($A$3=3,ROUND((H201+H207),-1),ROUND((H201+H207),0)))</f>
        <v>51542</v>
      </c>
      <c r="I208" s="595"/>
      <c r="J208" s="596" t="e">
        <f>IF($A$3=2,ROUND((J201+J207),2),IF($A$3=3,ROUND((J201+J207),-1),ROUND((J201+J207),0)))</f>
        <v>#REF!</v>
      </c>
    </row>
    <row r="209" spans="1:10" ht="15" thickTop="1" x14ac:dyDescent="0.35">
      <c r="C209" s="27"/>
      <c r="D209" s="90"/>
      <c r="E209" s="27"/>
      <c r="F209" s="27"/>
      <c r="G209" s="27"/>
      <c r="H209" s="27"/>
      <c r="I209" s="554"/>
      <c r="J209" s="555"/>
    </row>
    <row r="210" spans="1:10" ht="15" thickBot="1" x14ac:dyDescent="0.4">
      <c r="C210" s="27"/>
      <c r="D210" s="90"/>
      <c r="E210" s="27"/>
      <c r="F210" s="27"/>
      <c r="G210" s="27"/>
      <c r="H210" s="27"/>
      <c r="I210" s="554"/>
      <c r="J210" s="555"/>
    </row>
    <row r="211" spans="1:10" ht="15" thickTop="1" x14ac:dyDescent="0.35">
      <c r="A211" s="543" t="s">
        <v>376</v>
      </c>
      <c r="B211" s="554"/>
      <c r="C211" s="901" t="s">
        <v>107</v>
      </c>
      <c r="D211" s="902"/>
      <c r="E211" s="902"/>
      <c r="F211" s="902"/>
      <c r="G211" s="597"/>
      <c r="H211" s="618" t="s">
        <v>377</v>
      </c>
      <c r="I211" s="619" t="s">
        <v>378</v>
      </c>
      <c r="J211" s="558" t="s">
        <v>379</v>
      </c>
    </row>
    <row r="212" spans="1:10" x14ac:dyDescent="0.35">
      <c r="A212" s="543"/>
      <c r="B212" s="554"/>
      <c r="C212" s="903"/>
      <c r="D212" s="904"/>
      <c r="E212" s="904"/>
      <c r="F212" s="904"/>
      <c r="G212" s="598"/>
      <c r="H212" s="620" t="e">
        <f>"ITEM:   "&amp;PRESUPUESTO!#REF!</f>
        <v>#REF!</v>
      </c>
      <c r="I212" s="621" t="e">
        <f>PRESUPUESTO!#REF!</f>
        <v>#REF!</v>
      </c>
      <c r="J212" s="562"/>
    </row>
    <row r="213" spans="1:10" x14ac:dyDescent="0.35">
      <c r="A213" s="622" t="s">
        <v>301</v>
      </c>
      <c r="B213" s="623"/>
      <c r="C213" s="624" t="s">
        <v>88</v>
      </c>
      <c r="D213" s="625" t="s">
        <v>89</v>
      </c>
      <c r="E213" s="626" t="s">
        <v>90</v>
      </c>
      <c r="F213" s="627" t="s">
        <v>302</v>
      </c>
      <c r="G213" s="628" t="s">
        <v>303</v>
      </c>
      <c r="H213" s="571" t="s">
        <v>304</v>
      </c>
      <c r="I213" s="629"/>
      <c r="J213" s="571" t="s">
        <v>304</v>
      </c>
    </row>
    <row r="214" spans="1:10" x14ac:dyDescent="0.35">
      <c r="A214" s="565"/>
      <c r="B214" s="554"/>
      <c r="C214" s="630"/>
      <c r="D214" s="631"/>
      <c r="E214" s="554"/>
      <c r="F214" s="555"/>
      <c r="G214" s="577"/>
      <c r="H214" s="578"/>
      <c r="I214" s="632"/>
      <c r="J214" s="578"/>
    </row>
    <row r="215" spans="1:10" x14ac:dyDescent="0.35">
      <c r="A215" s="565" t="s">
        <v>305</v>
      </c>
      <c r="B215" s="554"/>
      <c r="C215" s="633" t="s">
        <v>306</v>
      </c>
      <c r="D215" s="631"/>
      <c r="E215" s="554"/>
      <c r="F215" s="555"/>
      <c r="G215" s="577"/>
      <c r="H215" s="578"/>
      <c r="I215" s="634"/>
      <c r="J215" s="578"/>
    </row>
    <row r="216" spans="1:10" x14ac:dyDescent="0.35">
      <c r="A216" s="582" t="s">
        <v>314</v>
      </c>
      <c r="B216" s="554"/>
      <c r="C216" s="630"/>
      <c r="D216" s="631"/>
      <c r="E216" s="554"/>
      <c r="F216" s="555"/>
      <c r="G216" s="577" t="s">
        <v>315</v>
      </c>
      <c r="H216" s="635">
        <f>SUM(H215:H215)</f>
        <v>0</v>
      </c>
      <c r="I216" s="636"/>
      <c r="J216" s="635">
        <f>SUM(J215:J215)</f>
        <v>0</v>
      </c>
    </row>
    <row r="217" spans="1:10" x14ac:dyDescent="0.35">
      <c r="A217" s="565" t="s">
        <v>316</v>
      </c>
      <c r="B217" s="554"/>
      <c r="C217" s="633" t="s">
        <v>317</v>
      </c>
      <c r="D217" s="631"/>
      <c r="E217" s="554"/>
      <c r="F217" s="555"/>
      <c r="G217" s="577"/>
      <c r="H217" s="578"/>
      <c r="I217" s="634"/>
      <c r="J217" s="578"/>
    </row>
    <row r="218" spans="1:10" x14ac:dyDescent="0.35">
      <c r="A218" s="565">
        <v>200006</v>
      </c>
      <c r="B218" s="556"/>
      <c r="C218" s="637" t="s">
        <v>372</v>
      </c>
      <c r="D218" s="638" t="s">
        <v>319</v>
      </c>
      <c r="E218" s="639">
        <v>3.5</v>
      </c>
      <c r="F218" s="640"/>
      <c r="G218" s="570">
        <v>12588</v>
      </c>
      <c r="H218" s="571">
        <f>TRUNC(E218* (1 + F218 / 100) * G218,2)</f>
        <v>44058</v>
      </c>
      <c r="I218" s="572" t="e">
        <f>I212 * (E218 * (1+F218/100))</f>
        <v>#REF!</v>
      </c>
      <c r="J218" s="573" t="e">
        <f>H218 * I212</f>
        <v>#REF!</v>
      </c>
    </row>
    <row r="219" spans="1:10" x14ac:dyDescent="0.35">
      <c r="A219" s="565">
        <v>200007</v>
      </c>
      <c r="B219" s="556"/>
      <c r="C219" s="637" t="s">
        <v>380</v>
      </c>
      <c r="D219" s="638" t="s">
        <v>319</v>
      </c>
      <c r="E219" s="639">
        <v>0.5</v>
      </c>
      <c r="F219" s="640"/>
      <c r="G219" s="570">
        <v>31422</v>
      </c>
      <c r="H219" s="571">
        <f>TRUNC(E219* (1 + F219 / 100) * G219,2)</f>
        <v>15711</v>
      </c>
      <c r="I219" s="572" t="e">
        <f>I212 * (E219 * (1+F219/100))</f>
        <v>#REF!</v>
      </c>
      <c r="J219" s="573" t="e">
        <f>H219 * I212</f>
        <v>#REF!</v>
      </c>
    </row>
    <row r="220" spans="1:10" x14ac:dyDescent="0.35">
      <c r="A220" s="582" t="s">
        <v>320</v>
      </c>
      <c r="B220" s="554"/>
      <c r="C220" s="630"/>
      <c r="D220" s="631"/>
      <c r="E220" s="554"/>
      <c r="F220" s="555"/>
      <c r="G220" s="577" t="s">
        <v>381</v>
      </c>
      <c r="H220" s="635">
        <f>SUM(H217:H219)</f>
        <v>59769</v>
      </c>
      <c r="I220" s="636"/>
      <c r="J220" s="635" t="e">
        <f>SUM(J217:J219)</f>
        <v>#REF!</v>
      </c>
    </row>
    <row r="221" spans="1:10" x14ac:dyDescent="0.35">
      <c r="A221" s="565" t="s">
        <v>322</v>
      </c>
      <c r="B221" s="554"/>
      <c r="C221" s="641" t="s">
        <v>323</v>
      </c>
      <c r="D221" s="631"/>
      <c r="E221" s="554"/>
      <c r="F221" s="555"/>
      <c r="G221" s="577"/>
      <c r="H221" s="578"/>
      <c r="I221" s="634"/>
      <c r="J221" s="578"/>
    </row>
    <row r="222" spans="1:10" x14ac:dyDescent="0.35">
      <c r="A222" s="565">
        <v>300059</v>
      </c>
      <c r="B222" s="556"/>
      <c r="C222" s="637" t="s">
        <v>382</v>
      </c>
      <c r="D222" s="638" t="s">
        <v>220</v>
      </c>
      <c r="E222" s="639">
        <v>0.15</v>
      </c>
      <c r="F222" s="640"/>
      <c r="G222" s="570">
        <v>66784</v>
      </c>
      <c r="H222" s="571">
        <f>TRUNC(E222* (1 + F222 / 100) * G222,2)</f>
        <v>10017.6</v>
      </c>
      <c r="I222" s="572" t="e">
        <f>I212 * (E222 * (1+F222/100))</f>
        <v>#REF!</v>
      </c>
      <c r="J222" s="573" t="e">
        <f>H222 * I212</f>
        <v>#REF!</v>
      </c>
    </row>
    <row r="223" spans="1:10" x14ac:dyDescent="0.35">
      <c r="A223" s="565">
        <v>300026</v>
      </c>
      <c r="B223" s="556"/>
      <c r="C223" s="637" t="s">
        <v>324</v>
      </c>
      <c r="D223" s="638" t="s">
        <v>189</v>
      </c>
      <c r="E223" s="639">
        <v>0.34799999999999998</v>
      </c>
      <c r="F223" s="640"/>
      <c r="G223" s="570">
        <v>2089</v>
      </c>
      <c r="H223" s="571">
        <f>TRUNC(E223* (1 + F223 / 100) * G223,2)</f>
        <v>726.97</v>
      </c>
      <c r="I223" s="572" t="e">
        <f>I212 * (E223 * (1+F223/100))</f>
        <v>#REF!</v>
      </c>
      <c r="J223" s="573" t="e">
        <f>H223 * I212</f>
        <v>#REF!</v>
      </c>
    </row>
    <row r="224" spans="1:10" x14ac:dyDescent="0.35">
      <c r="A224" s="582" t="s">
        <v>325</v>
      </c>
      <c r="B224" s="554"/>
      <c r="C224" s="630"/>
      <c r="D224" s="631"/>
      <c r="E224" s="554"/>
      <c r="F224" s="555"/>
      <c r="G224" s="577" t="s">
        <v>326</v>
      </c>
      <c r="H224" s="635">
        <f>SUM(H221:H223)</f>
        <v>10744.57</v>
      </c>
      <c r="I224" s="636"/>
      <c r="J224" s="635" t="e">
        <f>SUM(J221:J223)</f>
        <v>#REF!</v>
      </c>
    </row>
    <row r="225" spans="1:10" x14ac:dyDescent="0.35">
      <c r="A225" s="543" t="s">
        <v>327</v>
      </c>
      <c r="B225" s="27"/>
      <c r="C225" s="633" t="s">
        <v>328</v>
      </c>
      <c r="D225" s="631"/>
      <c r="E225" s="554"/>
      <c r="F225" s="555"/>
      <c r="G225" s="577"/>
      <c r="H225" s="578"/>
      <c r="I225" s="636"/>
      <c r="J225" s="578"/>
    </row>
    <row r="226" spans="1:10" x14ac:dyDescent="0.35">
      <c r="A226" s="565"/>
      <c r="B226" s="556"/>
      <c r="C226" s="637"/>
      <c r="D226" s="638"/>
      <c r="E226" s="639"/>
      <c r="F226" s="640"/>
      <c r="G226" s="570"/>
      <c r="H226" s="571"/>
      <c r="I226" s="572"/>
      <c r="J226" s="571"/>
    </row>
    <row r="227" spans="1:10" x14ac:dyDescent="0.35">
      <c r="A227" s="582" t="s">
        <v>329</v>
      </c>
      <c r="B227" s="27"/>
      <c r="C227" s="630"/>
      <c r="D227" s="631"/>
      <c r="E227" s="554"/>
      <c r="F227" s="555"/>
      <c r="G227" s="577" t="s">
        <v>383</v>
      </c>
      <c r="H227" s="571">
        <f>SUM(H225:H226)</f>
        <v>0</v>
      </c>
      <c r="I227" s="636"/>
      <c r="J227" s="571">
        <f>SUM(J225:J226)</f>
        <v>0</v>
      </c>
    </row>
    <row r="228" spans="1:10" x14ac:dyDescent="0.35">
      <c r="A228" s="543"/>
      <c r="B228" s="642"/>
      <c r="C228" s="630"/>
      <c r="D228" s="631"/>
      <c r="E228" s="554"/>
      <c r="F228" s="555"/>
      <c r="G228" s="577"/>
      <c r="H228" s="578"/>
      <c r="I228" s="634"/>
      <c r="J228" s="578"/>
    </row>
    <row r="229" spans="1:10" ht="15" thickBot="1" x14ac:dyDescent="0.4">
      <c r="A229" s="543" t="s">
        <v>92</v>
      </c>
      <c r="B229" s="642"/>
      <c r="C229" s="643"/>
      <c r="D229" s="644"/>
      <c r="E229" s="645"/>
      <c r="F229" s="646" t="s">
        <v>331</v>
      </c>
      <c r="G229" s="593">
        <f>SUM(H213:H228)/2</f>
        <v>70513.570000000007</v>
      </c>
      <c r="H229" s="594">
        <f>IF($A$2="CD",IF($A$3=1,ROUND(SUM(H213:H228)/2,0),IF($A$3=3,ROUND(SUM(H213:H228)/2,-1),SUM(H213:H228)/2)),SUM(H213:H228)/2)</f>
        <v>70514</v>
      </c>
      <c r="I229" s="595"/>
      <c r="J229" s="594" t="e">
        <f>IF($A$2="CD",IF($A$3=1,ROUND(SUM(J213:J228)/2,0),IF($A$3=3,ROUND(SUM(J213:J228)/2,-1),SUM(J213:J228)/2)),SUM(J213:J228)/2)</f>
        <v>#REF!</v>
      </c>
    </row>
    <row r="230" spans="1:10" ht="15" thickTop="1" x14ac:dyDescent="0.35">
      <c r="A230" s="543" t="s">
        <v>364</v>
      </c>
      <c r="B230" s="642"/>
      <c r="C230" s="647" t="s">
        <v>256</v>
      </c>
      <c r="D230" s="648"/>
      <c r="E230" s="649"/>
      <c r="F230" s="650"/>
      <c r="G230" s="603"/>
      <c r="H230" s="604"/>
      <c r="I230" s="579"/>
      <c r="J230" s="604"/>
    </row>
    <row r="231" spans="1:10" x14ac:dyDescent="0.35">
      <c r="A231" s="565" t="s">
        <v>263</v>
      </c>
      <c r="B231" s="642"/>
      <c r="C231" s="651" t="s">
        <v>234</v>
      </c>
      <c r="D231" s="652"/>
      <c r="E231" s="653"/>
      <c r="F231" s="654">
        <f>$F$3</f>
        <v>0.15</v>
      </c>
      <c r="G231" s="610"/>
      <c r="H231" s="611">
        <f>ROUND(H229*F231,2)</f>
        <v>10577.1</v>
      </c>
      <c r="I231" s="579"/>
      <c r="J231" s="611" t="e">
        <f>ROUND(J229*H231,2)</f>
        <v>#REF!</v>
      </c>
    </row>
    <row r="232" spans="1:10" x14ac:dyDescent="0.35">
      <c r="A232" s="565" t="s">
        <v>365</v>
      </c>
      <c r="B232" s="642"/>
      <c r="C232" s="651" t="s">
        <v>236</v>
      </c>
      <c r="D232" s="652"/>
      <c r="E232" s="653"/>
      <c r="F232" s="654">
        <f>$G$3</f>
        <v>0.02</v>
      </c>
      <c r="G232" s="610"/>
      <c r="H232" s="611">
        <f>ROUND(H229*F232,2)</f>
        <v>1410.28</v>
      </c>
      <c r="I232" s="579"/>
      <c r="J232" s="611" t="e">
        <f>ROUND(J229*H232,2)</f>
        <v>#REF!</v>
      </c>
    </row>
    <row r="233" spans="1:10" x14ac:dyDescent="0.35">
      <c r="A233" s="565" t="s">
        <v>265</v>
      </c>
      <c r="B233" s="642"/>
      <c r="C233" s="651" t="s">
        <v>238</v>
      </c>
      <c r="D233" s="652"/>
      <c r="E233" s="653"/>
      <c r="F233" s="654">
        <f>$H$3</f>
        <v>0.05</v>
      </c>
      <c r="G233" s="610"/>
      <c r="H233" s="611">
        <f>ROUND(H229*F233,2)</f>
        <v>3525.7</v>
      </c>
      <c r="I233" s="579"/>
      <c r="J233" s="611" t="e">
        <f>ROUND(J229*H233,2)</f>
        <v>#REF!</v>
      </c>
    </row>
    <row r="234" spans="1:10" x14ac:dyDescent="0.35">
      <c r="A234" s="565" t="s">
        <v>267</v>
      </c>
      <c r="B234" s="642"/>
      <c r="C234" s="651" t="s">
        <v>242</v>
      </c>
      <c r="D234" s="652"/>
      <c r="E234" s="653"/>
      <c r="F234" s="654">
        <f>$I$3</f>
        <v>0.19</v>
      </c>
      <c r="G234" s="610"/>
      <c r="H234" s="611">
        <f>ROUND(H233*F234,2)</f>
        <v>669.88</v>
      </c>
      <c r="I234" s="579"/>
      <c r="J234" s="611" t="e">
        <f>ROUND(J233*H234,2)</f>
        <v>#REF!</v>
      </c>
    </row>
    <row r="235" spans="1:10" x14ac:dyDescent="0.35">
      <c r="A235" s="543" t="s">
        <v>366</v>
      </c>
      <c r="B235" s="642"/>
      <c r="C235" s="633" t="s">
        <v>367</v>
      </c>
      <c r="D235" s="631"/>
      <c r="E235" s="554"/>
      <c r="F235" s="555"/>
      <c r="G235" s="612"/>
      <c r="H235" s="613">
        <f>SUM(H231:H234)</f>
        <v>16182.960000000001</v>
      </c>
      <c r="I235" s="588"/>
      <c r="J235" s="613" t="e">
        <f>SUM(J231:J234)</f>
        <v>#REF!</v>
      </c>
    </row>
    <row r="236" spans="1:10" ht="15" thickBot="1" x14ac:dyDescent="0.4">
      <c r="A236" s="543" t="s">
        <v>368</v>
      </c>
      <c r="B236" s="642"/>
      <c r="C236" s="655"/>
      <c r="D236" s="656"/>
      <c r="E236" s="645"/>
      <c r="F236" s="646" t="s">
        <v>369</v>
      </c>
      <c r="G236" s="617">
        <f>H235+H229</f>
        <v>86696.960000000006</v>
      </c>
      <c r="H236" s="594">
        <f>IF($A$3=2,ROUND((H229+H235),2),IF($A$3=3,ROUND((H229+H235),-1),ROUND((H229+H235),0)))</f>
        <v>86697</v>
      </c>
      <c r="I236" s="595"/>
      <c r="J236" s="594" t="e">
        <f>IF($A$3=2,ROUND((J229+J235),2),IF($A$3=3,ROUND((J229+J235),-1),ROUND((J229+J235),0)))</f>
        <v>#REF!</v>
      </c>
    </row>
    <row r="237" spans="1:10" ht="15" thickTop="1" x14ac:dyDescent="0.35">
      <c r="C237" s="27"/>
      <c r="D237" s="90"/>
      <c r="E237" s="27"/>
      <c r="F237" s="27"/>
      <c r="G237" s="27"/>
      <c r="H237" s="27"/>
      <c r="I237" s="554"/>
      <c r="J237" s="555"/>
    </row>
    <row r="238" spans="1:10" ht="15" thickBot="1" x14ac:dyDescent="0.4">
      <c r="C238" s="27"/>
      <c r="D238" s="90"/>
      <c r="E238" s="27"/>
      <c r="F238" s="27"/>
      <c r="G238" s="27"/>
      <c r="H238" s="27"/>
      <c r="I238" s="554"/>
      <c r="J238" s="555"/>
    </row>
    <row r="239" spans="1:10" ht="15" thickTop="1" x14ac:dyDescent="0.35">
      <c r="A239" s="543" t="s">
        <v>384</v>
      </c>
      <c r="B239" s="554"/>
      <c r="C239" s="901" t="s">
        <v>108</v>
      </c>
      <c r="D239" s="902"/>
      <c r="E239" s="902"/>
      <c r="F239" s="902"/>
      <c r="G239" s="597"/>
      <c r="H239" s="618" t="s">
        <v>385</v>
      </c>
      <c r="I239" s="619" t="s">
        <v>378</v>
      </c>
      <c r="J239" s="558" t="s">
        <v>379</v>
      </c>
    </row>
    <row r="240" spans="1:10" x14ac:dyDescent="0.35">
      <c r="A240" s="543"/>
      <c r="B240" s="554"/>
      <c r="C240" s="903"/>
      <c r="D240" s="904"/>
      <c r="E240" s="904"/>
      <c r="F240" s="904"/>
      <c r="G240" s="598"/>
      <c r="H240" s="620" t="e">
        <f>"ITEM:   "&amp;PRESUPUESTO!#REF!</f>
        <v>#REF!</v>
      </c>
      <c r="I240" s="621" t="e">
        <f>PRESUPUESTO!#REF!</f>
        <v>#REF!</v>
      </c>
      <c r="J240" s="562"/>
    </row>
    <row r="241" spans="1:10" x14ac:dyDescent="0.35">
      <c r="A241" s="622" t="s">
        <v>301</v>
      </c>
      <c r="B241" s="623"/>
      <c r="C241" s="624" t="s">
        <v>88</v>
      </c>
      <c r="D241" s="625" t="s">
        <v>89</v>
      </c>
      <c r="E241" s="626" t="s">
        <v>90</v>
      </c>
      <c r="F241" s="627" t="s">
        <v>302</v>
      </c>
      <c r="G241" s="628" t="s">
        <v>303</v>
      </c>
      <c r="H241" s="571" t="s">
        <v>304</v>
      </c>
      <c r="I241" s="629"/>
      <c r="J241" s="571" t="s">
        <v>304</v>
      </c>
    </row>
    <row r="242" spans="1:10" x14ac:dyDescent="0.35">
      <c r="A242" s="565"/>
      <c r="B242" s="554"/>
      <c r="C242" s="630"/>
      <c r="D242" s="631"/>
      <c r="E242" s="554"/>
      <c r="F242" s="555"/>
      <c r="G242" s="577"/>
      <c r="H242" s="578"/>
      <c r="I242" s="632"/>
      <c r="J242" s="578"/>
    </row>
    <row r="243" spans="1:10" x14ac:dyDescent="0.35">
      <c r="A243" s="565" t="s">
        <v>305</v>
      </c>
      <c r="B243" s="554"/>
      <c r="C243" s="633" t="s">
        <v>306</v>
      </c>
      <c r="D243" s="631"/>
      <c r="E243" s="554"/>
      <c r="F243" s="555"/>
      <c r="G243" s="577"/>
      <c r="H243" s="578"/>
      <c r="I243" s="634"/>
      <c r="J243" s="578"/>
    </row>
    <row r="244" spans="1:10" x14ac:dyDescent="0.35">
      <c r="A244" s="565">
        <v>101117</v>
      </c>
      <c r="B244" s="556"/>
      <c r="C244" s="637" t="s">
        <v>386</v>
      </c>
      <c r="D244" s="638" t="s">
        <v>387</v>
      </c>
      <c r="E244" s="639">
        <v>0.3</v>
      </c>
      <c r="F244" s="640"/>
      <c r="G244" s="570">
        <v>1580</v>
      </c>
      <c r="H244" s="571">
        <f>TRUNC(E244* (1 + F244 / 100) * G244,2)</f>
        <v>474</v>
      </c>
      <c r="I244" s="572" t="e">
        <f>I240 * (E244 * (1+F244/100))</f>
        <v>#REF!</v>
      </c>
      <c r="J244" s="573" t="e">
        <f>H244 * I240</f>
        <v>#REF!</v>
      </c>
    </row>
    <row r="245" spans="1:10" x14ac:dyDescent="0.35">
      <c r="A245" s="565">
        <v>100053</v>
      </c>
      <c r="B245" s="556"/>
      <c r="C245" s="637" t="s">
        <v>335</v>
      </c>
      <c r="D245" s="638" t="s">
        <v>336</v>
      </c>
      <c r="E245" s="639">
        <v>1</v>
      </c>
      <c r="F245" s="640"/>
      <c r="G245" s="570">
        <v>43</v>
      </c>
      <c r="H245" s="571">
        <f>TRUNC(E245* (1 + F245 / 100) * G245,2)</f>
        <v>43</v>
      </c>
      <c r="I245" s="572" t="e">
        <f>I240 * (E245 * (1+F245/100))</f>
        <v>#REF!</v>
      </c>
      <c r="J245" s="573" t="e">
        <f>H245 * I240</f>
        <v>#REF!</v>
      </c>
    </row>
    <row r="246" spans="1:10" x14ac:dyDescent="0.35">
      <c r="A246" s="565">
        <v>100014</v>
      </c>
      <c r="B246" s="556"/>
      <c r="C246" s="637" t="s">
        <v>388</v>
      </c>
      <c r="D246" s="638" t="s">
        <v>346</v>
      </c>
      <c r="E246" s="639">
        <v>5.0000000000000001E-3</v>
      </c>
      <c r="F246" s="640">
        <v>1</v>
      </c>
      <c r="G246" s="570">
        <v>26116</v>
      </c>
      <c r="H246" s="571">
        <f>TRUNC(E246* (1 + F246 / 100) * G246,2)</f>
        <v>131.88</v>
      </c>
      <c r="I246" s="572" t="e">
        <f>I240 * (E246 * (1+F246/100))</f>
        <v>#REF!</v>
      </c>
      <c r="J246" s="573" t="e">
        <f>H246 * I240</f>
        <v>#REF!</v>
      </c>
    </row>
    <row r="247" spans="1:10" x14ac:dyDescent="0.35">
      <c r="A247" s="582" t="s">
        <v>314</v>
      </c>
      <c r="B247" s="554"/>
      <c r="C247" s="630"/>
      <c r="D247" s="631"/>
      <c r="E247" s="554"/>
      <c r="F247" s="555"/>
      <c r="G247" s="577" t="s">
        <v>315</v>
      </c>
      <c r="H247" s="635">
        <f>SUM(H243:H246)</f>
        <v>648.88</v>
      </c>
      <c r="I247" s="636"/>
      <c r="J247" s="635" t="e">
        <f>SUM(J243:J246)</f>
        <v>#REF!</v>
      </c>
    </row>
    <row r="248" spans="1:10" x14ac:dyDescent="0.35">
      <c r="A248" s="565" t="s">
        <v>316</v>
      </c>
      <c r="B248" s="554"/>
      <c r="C248" s="633" t="s">
        <v>317</v>
      </c>
      <c r="D248" s="631"/>
      <c r="E248" s="554"/>
      <c r="F248" s="555"/>
      <c r="G248" s="577"/>
      <c r="H248" s="578"/>
      <c r="I248" s="634"/>
      <c r="J248" s="578"/>
    </row>
    <row r="249" spans="1:10" x14ac:dyDescent="0.35">
      <c r="A249" s="565">
        <v>200026</v>
      </c>
      <c r="B249" s="556"/>
      <c r="C249" s="637" t="s">
        <v>389</v>
      </c>
      <c r="D249" s="638" t="s">
        <v>319</v>
      </c>
      <c r="E249" s="639">
        <v>1</v>
      </c>
      <c r="F249" s="640"/>
      <c r="G249" s="570">
        <v>33387</v>
      </c>
      <c r="H249" s="571">
        <f>TRUNC(E249* (1 + F249 / 100) * G249,2)</f>
        <v>33387</v>
      </c>
      <c r="I249" s="572" t="e">
        <f>I240 * (E249 * (1+F249/100))</f>
        <v>#REF!</v>
      </c>
      <c r="J249" s="573" t="e">
        <f>H249 * I240</f>
        <v>#REF!</v>
      </c>
    </row>
    <row r="250" spans="1:10" x14ac:dyDescent="0.35">
      <c r="A250" s="582" t="s">
        <v>320</v>
      </c>
      <c r="B250" s="554"/>
      <c r="C250" s="630"/>
      <c r="D250" s="631"/>
      <c r="E250" s="554"/>
      <c r="F250" s="555"/>
      <c r="G250" s="577" t="s">
        <v>381</v>
      </c>
      <c r="H250" s="635">
        <f>SUM(H248:H249)</f>
        <v>33387</v>
      </c>
      <c r="I250" s="636"/>
      <c r="J250" s="635" t="e">
        <f>SUM(J248:J249)</f>
        <v>#REF!</v>
      </c>
    </row>
    <row r="251" spans="1:10" x14ac:dyDescent="0.35">
      <c r="A251" s="565" t="s">
        <v>322</v>
      </c>
      <c r="B251" s="554"/>
      <c r="C251" s="641" t="s">
        <v>323</v>
      </c>
      <c r="D251" s="631"/>
      <c r="E251" s="554"/>
      <c r="F251" s="555"/>
      <c r="G251" s="577"/>
      <c r="H251" s="578"/>
      <c r="I251" s="634"/>
      <c r="J251" s="578"/>
    </row>
    <row r="252" spans="1:10" x14ac:dyDescent="0.35">
      <c r="A252" s="565">
        <v>300026</v>
      </c>
      <c r="B252" s="556"/>
      <c r="C252" s="637" t="s">
        <v>324</v>
      </c>
      <c r="D252" s="638" t="s">
        <v>189</v>
      </c>
      <c r="E252" s="639">
        <v>1.0999999999999999E-2</v>
      </c>
      <c r="F252" s="640"/>
      <c r="G252" s="570">
        <v>2089</v>
      </c>
      <c r="H252" s="571">
        <f>TRUNC(E252* (1 + F252 / 100) * G252,2)</f>
        <v>22.97</v>
      </c>
      <c r="I252" s="572" t="e">
        <f>I240 * (E252 * (1+F252/100))</f>
        <v>#REF!</v>
      </c>
      <c r="J252" s="573" t="e">
        <f>H252 * I240</f>
        <v>#REF!</v>
      </c>
    </row>
    <row r="253" spans="1:10" x14ac:dyDescent="0.35">
      <c r="A253" s="582" t="s">
        <v>325</v>
      </c>
      <c r="B253" s="554"/>
      <c r="C253" s="630"/>
      <c r="D253" s="631"/>
      <c r="E253" s="554"/>
      <c r="F253" s="555"/>
      <c r="G253" s="577" t="s">
        <v>326</v>
      </c>
      <c r="H253" s="635">
        <f>SUM(H251:H252)</f>
        <v>22.97</v>
      </c>
      <c r="I253" s="636"/>
      <c r="J253" s="635" t="e">
        <f>SUM(J251:J252)</f>
        <v>#REF!</v>
      </c>
    </row>
    <row r="254" spans="1:10" x14ac:dyDescent="0.35">
      <c r="A254" s="543" t="s">
        <v>327</v>
      </c>
      <c r="B254" s="27"/>
      <c r="C254" s="633" t="s">
        <v>328</v>
      </c>
      <c r="D254" s="631"/>
      <c r="E254" s="554"/>
      <c r="F254" s="555"/>
      <c r="G254" s="577"/>
      <c r="H254" s="578"/>
      <c r="I254" s="636"/>
      <c r="J254" s="578"/>
    </row>
    <row r="255" spans="1:10" x14ac:dyDescent="0.35">
      <c r="A255" s="565"/>
      <c r="B255" s="556"/>
      <c r="C255" s="637"/>
      <c r="D255" s="638"/>
      <c r="E255" s="639"/>
      <c r="F255" s="640"/>
      <c r="G255" s="570"/>
      <c r="H255" s="571"/>
      <c r="I255" s="572"/>
      <c r="J255" s="571"/>
    </row>
    <row r="256" spans="1:10" x14ac:dyDescent="0.35">
      <c r="A256" s="582" t="s">
        <v>329</v>
      </c>
      <c r="B256" s="27"/>
      <c r="C256" s="630"/>
      <c r="D256" s="631"/>
      <c r="E256" s="554"/>
      <c r="F256" s="555"/>
      <c r="G256" s="577" t="s">
        <v>383</v>
      </c>
      <c r="H256" s="571">
        <f>SUM(H254:H255)</f>
        <v>0</v>
      </c>
      <c r="I256" s="636"/>
      <c r="J256" s="571">
        <f>SUM(J254:J255)</f>
        <v>0</v>
      </c>
    </row>
    <row r="257" spans="1:10" x14ac:dyDescent="0.35">
      <c r="A257" s="543"/>
      <c r="B257" s="642"/>
      <c r="C257" s="630"/>
      <c r="D257" s="631"/>
      <c r="E257" s="554"/>
      <c r="F257" s="555"/>
      <c r="G257" s="577"/>
      <c r="H257" s="578"/>
      <c r="I257" s="634"/>
      <c r="J257" s="578"/>
    </row>
    <row r="258" spans="1:10" ht="15" thickBot="1" x14ac:dyDescent="0.4">
      <c r="A258" s="543" t="s">
        <v>92</v>
      </c>
      <c r="B258" s="642"/>
      <c r="C258" s="643"/>
      <c r="D258" s="644"/>
      <c r="E258" s="645"/>
      <c r="F258" s="646" t="s">
        <v>331</v>
      </c>
      <c r="G258" s="593">
        <f>SUM(H241:H257)/2</f>
        <v>34058.850000000006</v>
      </c>
      <c r="H258" s="594">
        <f>IF($A$2="CD",IF($A$3=1,ROUND(SUM(H241:H257)/2,0),IF($A$3=3,ROUND(SUM(H241:H257)/2,-1),SUM(H241:H257)/2)),SUM(H241:H257)/2)</f>
        <v>34059</v>
      </c>
      <c r="I258" s="595"/>
      <c r="J258" s="594" t="e">
        <f>IF($A$2="CD",IF($A$3=1,ROUND(SUM(J241:J257)/2,0),IF($A$3=3,ROUND(SUM(J241:J257)/2,-1),SUM(J241:J257)/2)),SUM(J241:J257)/2)</f>
        <v>#REF!</v>
      </c>
    </row>
    <row r="259" spans="1:10" ht="15" thickTop="1" x14ac:dyDescent="0.35">
      <c r="A259" s="543" t="s">
        <v>364</v>
      </c>
      <c r="B259" s="642"/>
      <c r="C259" s="647" t="s">
        <v>256</v>
      </c>
      <c r="D259" s="648"/>
      <c r="E259" s="649"/>
      <c r="F259" s="650"/>
      <c r="G259" s="603"/>
      <c r="H259" s="604"/>
      <c r="I259" s="579"/>
      <c r="J259" s="604"/>
    </row>
    <row r="260" spans="1:10" x14ac:dyDescent="0.35">
      <c r="A260" s="565" t="s">
        <v>263</v>
      </c>
      <c r="B260" s="642"/>
      <c r="C260" s="651" t="s">
        <v>234</v>
      </c>
      <c r="D260" s="652"/>
      <c r="E260" s="653"/>
      <c r="F260" s="654">
        <f>$F$3</f>
        <v>0.15</v>
      </c>
      <c r="G260" s="610"/>
      <c r="H260" s="611">
        <f>ROUND(H258*F260,2)</f>
        <v>5108.8500000000004</v>
      </c>
      <c r="I260" s="579"/>
      <c r="J260" s="611" t="e">
        <f>ROUND(J258*H260,2)</f>
        <v>#REF!</v>
      </c>
    </row>
    <row r="261" spans="1:10" x14ac:dyDescent="0.35">
      <c r="A261" s="565" t="s">
        <v>365</v>
      </c>
      <c r="B261" s="642"/>
      <c r="C261" s="651" t="s">
        <v>236</v>
      </c>
      <c r="D261" s="652"/>
      <c r="E261" s="653"/>
      <c r="F261" s="654">
        <f>$G$3</f>
        <v>0.02</v>
      </c>
      <c r="G261" s="610"/>
      <c r="H261" s="611">
        <f>ROUND(H258*F261,2)</f>
        <v>681.18</v>
      </c>
      <c r="I261" s="579"/>
      <c r="J261" s="611" t="e">
        <f>ROUND(J258*H261,2)</f>
        <v>#REF!</v>
      </c>
    </row>
    <row r="262" spans="1:10" x14ac:dyDescent="0.35">
      <c r="A262" s="565" t="s">
        <v>265</v>
      </c>
      <c r="B262" s="642"/>
      <c r="C262" s="651" t="s">
        <v>238</v>
      </c>
      <c r="D262" s="652"/>
      <c r="E262" s="653"/>
      <c r="F262" s="654">
        <f>$H$3</f>
        <v>0.05</v>
      </c>
      <c r="G262" s="610"/>
      <c r="H262" s="611">
        <f>ROUND(H258*F262,2)</f>
        <v>1702.95</v>
      </c>
      <c r="I262" s="579"/>
      <c r="J262" s="611" t="e">
        <f>ROUND(J258*H262,2)</f>
        <v>#REF!</v>
      </c>
    </row>
    <row r="263" spans="1:10" x14ac:dyDescent="0.35">
      <c r="A263" s="565" t="s">
        <v>267</v>
      </c>
      <c r="B263" s="642"/>
      <c r="C263" s="651" t="s">
        <v>242</v>
      </c>
      <c r="D263" s="652"/>
      <c r="E263" s="653"/>
      <c r="F263" s="654">
        <f>$I$3</f>
        <v>0.19</v>
      </c>
      <c r="G263" s="610"/>
      <c r="H263" s="611">
        <f>ROUND(H262*F263,2)</f>
        <v>323.56</v>
      </c>
      <c r="I263" s="579"/>
      <c r="J263" s="611" t="e">
        <f>ROUND(J262*H263,2)</f>
        <v>#REF!</v>
      </c>
    </row>
    <row r="264" spans="1:10" x14ac:dyDescent="0.35">
      <c r="A264" s="543" t="s">
        <v>366</v>
      </c>
      <c r="B264" s="642"/>
      <c r="C264" s="633" t="s">
        <v>367</v>
      </c>
      <c r="D264" s="631"/>
      <c r="E264" s="554"/>
      <c r="F264" s="555"/>
      <c r="G264" s="612"/>
      <c r="H264" s="613">
        <f>SUM(H260:H263)</f>
        <v>7816.5400000000009</v>
      </c>
      <c r="I264" s="588"/>
      <c r="J264" s="613" t="e">
        <f>SUM(J260:J263)</f>
        <v>#REF!</v>
      </c>
    </row>
    <row r="265" spans="1:10" ht="15" thickBot="1" x14ac:dyDescent="0.4">
      <c r="A265" s="543" t="s">
        <v>368</v>
      </c>
      <c r="B265" s="642"/>
      <c r="C265" s="655"/>
      <c r="D265" s="656"/>
      <c r="E265" s="645"/>
      <c r="F265" s="646" t="s">
        <v>369</v>
      </c>
      <c r="G265" s="617">
        <f>H264+H258</f>
        <v>41875.54</v>
      </c>
      <c r="H265" s="594">
        <f>IF($A$3=2,ROUND((H258+H264),2),IF($A$3=3,ROUND((H258+H264),-1),ROUND((H258+H264),0)))</f>
        <v>41876</v>
      </c>
      <c r="I265" s="595"/>
      <c r="J265" s="594" t="e">
        <f>IF($A$3=2,ROUND((J258+J264),2),IF($A$3=3,ROUND((J258+J264),-1),ROUND((J258+J264),0)))</f>
        <v>#REF!</v>
      </c>
    </row>
    <row r="266" spans="1:10" ht="15" thickTop="1" x14ac:dyDescent="0.35">
      <c r="C266" s="27"/>
      <c r="D266" s="90"/>
      <c r="E266" s="27"/>
      <c r="F266" s="27"/>
      <c r="G266" s="27"/>
      <c r="H266" s="27"/>
      <c r="I266" s="554"/>
      <c r="J266" s="555"/>
    </row>
    <row r="267" spans="1:10" x14ac:dyDescent="0.35">
      <c r="C267" s="27"/>
      <c r="D267" s="90"/>
      <c r="E267" s="27"/>
      <c r="F267" s="27"/>
      <c r="G267" s="27"/>
      <c r="H267" s="27"/>
      <c r="I267" s="554"/>
      <c r="J267" s="555"/>
    </row>
    <row r="268" spans="1:10" ht="15" thickBot="1" x14ac:dyDescent="0.4">
      <c r="C268" s="27"/>
      <c r="D268" s="90"/>
      <c r="E268" s="27"/>
      <c r="F268" s="27"/>
      <c r="G268" s="27"/>
      <c r="H268" s="27"/>
      <c r="I268" s="554"/>
      <c r="J268" s="555"/>
    </row>
    <row r="269" spans="1:10" ht="15" thickTop="1" x14ac:dyDescent="0.35">
      <c r="A269" s="543" t="s">
        <v>390</v>
      </c>
      <c r="B269" s="556"/>
      <c r="C269" s="913" t="s">
        <v>110</v>
      </c>
      <c r="D269" s="914"/>
      <c r="E269" s="914"/>
      <c r="F269" s="914"/>
      <c r="G269" s="557"/>
      <c r="H269" s="558" t="s">
        <v>391</v>
      </c>
      <c r="I269" s="559" t="s">
        <v>299</v>
      </c>
      <c r="J269" s="560" t="s">
        <v>95</v>
      </c>
    </row>
    <row r="270" spans="1:10" x14ac:dyDescent="0.35">
      <c r="A270" s="543"/>
      <c r="B270" s="556"/>
      <c r="C270" s="915"/>
      <c r="D270" s="916"/>
      <c r="E270" s="916"/>
      <c r="F270" s="916"/>
      <c r="G270" s="561"/>
      <c r="H270" s="562" t="e">
        <f>"ITEM:   "&amp;PRESUPUESTO!#REF!</f>
        <v>#REF!</v>
      </c>
      <c r="I270" s="599" t="e">
        <f>PRESUPUESTO!#REF!</f>
        <v>#REF!</v>
      </c>
      <c r="J270" s="564"/>
    </row>
    <row r="271" spans="1:10" x14ac:dyDescent="0.35">
      <c r="A271" s="565" t="s">
        <v>301</v>
      </c>
      <c r="B271" s="556"/>
      <c r="C271" s="566" t="s">
        <v>88</v>
      </c>
      <c r="D271" s="567" t="s">
        <v>89</v>
      </c>
      <c r="E271" s="568" t="s">
        <v>90</v>
      </c>
      <c r="F271" s="569" t="s">
        <v>302</v>
      </c>
      <c r="G271" s="570" t="s">
        <v>303</v>
      </c>
      <c r="H271" s="571" t="s">
        <v>304</v>
      </c>
      <c r="I271" s="572"/>
      <c r="J271" s="573" t="s">
        <v>304</v>
      </c>
    </row>
    <row r="272" spans="1:10" x14ac:dyDescent="0.35">
      <c r="A272" s="565"/>
      <c r="B272" s="556"/>
      <c r="C272" s="574"/>
      <c r="D272" s="543"/>
      <c r="E272" s="575"/>
      <c r="F272" s="576"/>
      <c r="G272" s="577"/>
      <c r="H272" s="578"/>
      <c r="I272" s="579"/>
      <c r="J272" s="580"/>
    </row>
    <row r="273" spans="1:10" x14ac:dyDescent="0.35">
      <c r="A273" s="565" t="s">
        <v>316</v>
      </c>
      <c r="B273" s="556"/>
      <c r="C273" s="581" t="s">
        <v>317</v>
      </c>
      <c r="D273" s="543"/>
      <c r="E273" s="575"/>
      <c r="F273" s="576"/>
      <c r="G273" s="577"/>
      <c r="H273" s="578"/>
      <c r="I273" s="579"/>
      <c r="J273" s="580"/>
    </row>
    <row r="274" spans="1:10" x14ac:dyDescent="0.35">
      <c r="A274" s="565">
        <v>200007</v>
      </c>
      <c r="B274" s="556" t="s">
        <v>317</v>
      </c>
      <c r="C274" s="566" t="s">
        <v>380</v>
      </c>
      <c r="D274" s="567" t="s">
        <v>319</v>
      </c>
      <c r="E274" s="568">
        <v>0.08</v>
      </c>
      <c r="F274" s="569"/>
      <c r="G274" s="570">
        <v>31422</v>
      </c>
      <c r="H274" s="571">
        <f>TRUNC(E274* (1 + F274 / 100) * G274,2)</f>
        <v>2513.7600000000002</v>
      </c>
      <c r="I274" s="572" t="e">
        <f>I270 * (E274 * (1+F274/100))</f>
        <v>#REF!</v>
      </c>
      <c r="J274" s="573" t="e">
        <f>H274 * I270</f>
        <v>#REF!</v>
      </c>
    </row>
    <row r="275" spans="1:10" x14ac:dyDescent="0.35">
      <c r="A275" s="582" t="s">
        <v>320</v>
      </c>
      <c r="B275" s="556"/>
      <c r="C275" s="574"/>
      <c r="D275" s="543"/>
      <c r="E275" s="575"/>
      <c r="F275" s="576"/>
      <c r="G275" s="577" t="s">
        <v>321</v>
      </c>
      <c r="H275" s="583">
        <f>SUM(H273:H274)</f>
        <v>2513.7600000000002</v>
      </c>
      <c r="I275" s="579"/>
      <c r="J275" s="584" t="e">
        <f>SUM(J273:J274)</f>
        <v>#REF!</v>
      </c>
    </row>
    <row r="276" spans="1:10" x14ac:dyDescent="0.35">
      <c r="A276" s="565" t="s">
        <v>322</v>
      </c>
      <c r="B276" s="556"/>
      <c r="C276" s="585" t="s">
        <v>323</v>
      </c>
      <c r="D276" s="543"/>
      <c r="E276" s="575"/>
      <c r="F276" s="576"/>
      <c r="G276" s="577"/>
      <c r="H276" s="578"/>
      <c r="I276" s="579"/>
      <c r="J276" s="580"/>
    </row>
    <row r="277" spans="1:10" x14ac:dyDescent="0.35">
      <c r="A277" s="565">
        <v>309004</v>
      </c>
      <c r="B277" s="556"/>
      <c r="C277" s="657" t="s">
        <v>392</v>
      </c>
      <c r="D277" s="567" t="s">
        <v>352</v>
      </c>
      <c r="E277" s="568">
        <v>4.7899999999999998E-2</v>
      </c>
      <c r="F277" s="569"/>
      <c r="G277" s="570">
        <v>287243</v>
      </c>
      <c r="H277" s="571">
        <f>TRUNC(E277* (1 + F277 / 100) * G277,2)</f>
        <v>13758.93</v>
      </c>
      <c r="I277" s="572" t="e">
        <f>I270 * (E277 * (1+F277/100))</f>
        <v>#REF!</v>
      </c>
      <c r="J277" s="573" t="e">
        <f>H277 * I270</f>
        <v>#REF!</v>
      </c>
    </row>
    <row r="278" spans="1:10" x14ac:dyDescent="0.35">
      <c r="A278" s="565">
        <v>300026</v>
      </c>
      <c r="B278" s="556" t="s">
        <v>323</v>
      </c>
      <c r="C278" s="566" t="s">
        <v>324</v>
      </c>
      <c r="D278" s="567" t="s">
        <v>189</v>
      </c>
      <c r="E278" s="568">
        <v>9.9000000000000005E-2</v>
      </c>
      <c r="F278" s="569"/>
      <c r="G278" s="570">
        <v>2089</v>
      </c>
      <c r="H278" s="571">
        <f>TRUNC(E278* (1 + F278 / 100) * G278,2)</f>
        <v>206.81</v>
      </c>
      <c r="I278" s="572" t="e">
        <f>I270 * (E278 * (1+F278/100))</f>
        <v>#REF!</v>
      </c>
      <c r="J278" s="573" t="e">
        <f>H278 * I270</f>
        <v>#REF!</v>
      </c>
    </row>
    <row r="279" spans="1:10" x14ac:dyDescent="0.35">
      <c r="A279" s="582" t="s">
        <v>325</v>
      </c>
      <c r="B279" s="556"/>
      <c r="C279" s="574"/>
      <c r="D279" s="543"/>
      <c r="E279" s="575"/>
      <c r="F279" s="576"/>
      <c r="G279" s="577" t="s">
        <v>326</v>
      </c>
      <c r="H279" s="583">
        <f>SUM(H276:H278)</f>
        <v>13965.74</v>
      </c>
      <c r="I279" s="579"/>
      <c r="J279" s="584" t="e">
        <f>SUM(J276:J278)</f>
        <v>#REF!</v>
      </c>
    </row>
    <row r="280" spans="1:10" x14ac:dyDescent="0.35">
      <c r="A280" s="543" t="s">
        <v>327</v>
      </c>
      <c r="B280" s="586"/>
      <c r="C280" s="581" t="s">
        <v>328</v>
      </c>
      <c r="D280" s="543"/>
      <c r="E280" s="575"/>
      <c r="F280" s="576"/>
      <c r="G280" s="577"/>
      <c r="H280" s="578"/>
      <c r="I280" s="579"/>
      <c r="J280" s="580"/>
    </row>
    <row r="281" spans="1:10" x14ac:dyDescent="0.35">
      <c r="A281" s="565"/>
      <c r="B281" s="556"/>
      <c r="C281" s="566"/>
      <c r="D281" s="567"/>
      <c r="E281" s="568"/>
      <c r="F281" s="569"/>
      <c r="G281" s="570"/>
      <c r="H281" s="571"/>
      <c r="I281" s="572"/>
      <c r="J281" s="573"/>
    </row>
    <row r="282" spans="1:10" x14ac:dyDescent="0.35">
      <c r="A282" s="582" t="s">
        <v>329</v>
      </c>
      <c r="B282" s="586"/>
      <c r="C282" s="574"/>
      <c r="D282" s="543"/>
      <c r="E282" s="575"/>
      <c r="F282" s="576"/>
      <c r="G282" s="577" t="s">
        <v>330</v>
      </c>
      <c r="H282" s="571">
        <f>SUM(H280:H281)</f>
        <v>0</v>
      </c>
      <c r="I282" s="579"/>
      <c r="J282" s="573">
        <f>SUM(J280:J281)</f>
        <v>0</v>
      </c>
    </row>
    <row r="283" spans="1:10" x14ac:dyDescent="0.35">
      <c r="A283" s="543"/>
      <c r="B283" s="587"/>
      <c r="C283" s="574"/>
      <c r="D283" s="543"/>
      <c r="E283" s="575"/>
      <c r="F283" s="576"/>
      <c r="G283" s="577"/>
      <c r="H283" s="578"/>
      <c r="I283" s="579"/>
      <c r="J283" s="580"/>
    </row>
    <row r="284" spans="1:10" ht="15" thickBot="1" x14ac:dyDescent="0.4">
      <c r="A284" s="543" t="s">
        <v>92</v>
      </c>
      <c r="B284" s="587"/>
      <c r="C284" s="589"/>
      <c r="D284" s="590"/>
      <c r="E284" s="591"/>
      <c r="F284" s="592" t="s">
        <v>331</v>
      </c>
      <c r="G284" s="593">
        <f>SUM(H271:H283)/2</f>
        <v>16479.5</v>
      </c>
      <c r="H284" s="594">
        <f>IF($A$2="CD",IF($A$3=1,ROUND(SUM(H271:H283)/2,0),IF($A$3=3,ROUND(SUM(H271:H283)/2,-1),SUM(H271:H283)/2)),SUM(H271:H283)/2)</f>
        <v>16480</v>
      </c>
      <c r="I284" s="595" t="e">
        <f>SUM(J271:J283)/2</f>
        <v>#REF!</v>
      </c>
      <c r="J284" s="596" t="e">
        <f>IF($A$2="CD",IF($A$3=1,ROUND(SUM(J271:J283)/2,0),IF($A$3=3,ROUND(SUM(J271:J283)/2,-1),SUM(J271:J283)/2)),SUM(J271:J283)/2)</f>
        <v>#REF!</v>
      </c>
    </row>
    <row r="285" spans="1:10" ht="15" thickTop="1" x14ac:dyDescent="0.35">
      <c r="A285" s="543" t="s">
        <v>364</v>
      </c>
      <c r="B285" s="587"/>
      <c r="C285" s="600" t="s">
        <v>256</v>
      </c>
      <c r="D285" s="601"/>
      <c r="E285" s="602"/>
      <c r="F285" s="658"/>
      <c r="G285" s="603"/>
      <c r="H285" s="604"/>
      <c r="I285" s="579"/>
      <c r="J285" s="605"/>
    </row>
    <row r="286" spans="1:10" x14ac:dyDescent="0.35">
      <c r="A286" s="565" t="s">
        <v>263</v>
      </c>
      <c r="B286" s="587"/>
      <c r="C286" s="606" t="s">
        <v>234</v>
      </c>
      <c r="D286" s="607"/>
      <c r="E286" s="608"/>
      <c r="F286" s="659">
        <f>$F$3</f>
        <v>0.15</v>
      </c>
      <c r="G286" s="610"/>
      <c r="H286" s="611">
        <f>ROUND(H284*F286,2)</f>
        <v>2472</v>
      </c>
      <c r="I286" s="579"/>
      <c r="J286" s="573" t="e">
        <f>ROUND(J284*F286,2)</f>
        <v>#REF!</v>
      </c>
    </row>
    <row r="287" spans="1:10" x14ac:dyDescent="0.35">
      <c r="A287" s="565" t="s">
        <v>365</v>
      </c>
      <c r="B287" s="587"/>
      <c r="C287" s="606" t="s">
        <v>236</v>
      </c>
      <c r="D287" s="607"/>
      <c r="E287" s="608"/>
      <c r="F287" s="659">
        <f>$G$3</f>
        <v>0.02</v>
      </c>
      <c r="G287" s="610"/>
      <c r="H287" s="611">
        <f>ROUND(H284*F287,2)</f>
        <v>329.6</v>
      </c>
      <c r="I287" s="579"/>
      <c r="J287" s="573" t="e">
        <f>ROUND(J284*F287,2)</f>
        <v>#REF!</v>
      </c>
    </row>
    <row r="288" spans="1:10" x14ac:dyDescent="0.35">
      <c r="A288" s="565" t="s">
        <v>265</v>
      </c>
      <c r="B288" s="587"/>
      <c r="C288" s="606" t="s">
        <v>238</v>
      </c>
      <c r="D288" s="607"/>
      <c r="E288" s="608"/>
      <c r="F288" s="659">
        <f>$H$3</f>
        <v>0.05</v>
      </c>
      <c r="G288" s="610"/>
      <c r="H288" s="611">
        <f>ROUND(H284*F288,2)</f>
        <v>824</v>
      </c>
      <c r="I288" s="579"/>
      <c r="J288" s="573" t="e">
        <f>ROUND(J284*F288,2)</f>
        <v>#REF!</v>
      </c>
    </row>
    <row r="289" spans="1:10" x14ac:dyDescent="0.35">
      <c r="A289" s="565" t="s">
        <v>267</v>
      </c>
      <c r="B289" s="587"/>
      <c r="C289" s="606" t="s">
        <v>242</v>
      </c>
      <c r="D289" s="607"/>
      <c r="E289" s="608"/>
      <c r="F289" s="659">
        <f>$I$3</f>
        <v>0.19</v>
      </c>
      <c r="G289" s="610"/>
      <c r="H289" s="611">
        <f>ROUND(H288*F289,2)</f>
        <v>156.56</v>
      </c>
      <c r="I289" s="579"/>
      <c r="J289" s="573" t="e">
        <f>ROUND(J288*F289,2)</f>
        <v>#REF!</v>
      </c>
    </row>
    <row r="290" spans="1:10" x14ac:dyDescent="0.35">
      <c r="A290" s="543" t="s">
        <v>366</v>
      </c>
      <c r="B290" s="587"/>
      <c r="C290" s="581" t="s">
        <v>367</v>
      </c>
      <c r="D290" s="543"/>
      <c r="E290" s="575"/>
      <c r="F290" s="576"/>
      <c r="G290" s="612"/>
      <c r="H290" s="613">
        <f>SUM(H286:H289)</f>
        <v>3782.16</v>
      </c>
      <c r="I290" s="588"/>
      <c r="J290" s="614" t="e">
        <f>SUM(J286:J289)</f>
        <v>#REF!</v>
      </c>
    </row>
    <row r="291" spans="1:10" ht="15" thickBot="1" x14ac:dyDescent="0.4">
      <c r="A291" s="543" t="s">
        <v>368</v>
      </c>
      <c r="B291" s="587"/>
      <c r="C291" s="615"/>
      <c r="D291" s="616"/>
      <c r="E291" s="591"/>
      <c r="F291" s="592" t="s">
        <v>369</v>
      </c>
      <c r="G291" s="617">
        <f>H290+H284</f>
        <v>20262.16</v>
      </c>
      <c r="H291" s="594">
        <f>IF($A$3=2,ROUND((H284+H290),2),IF($A$3=3,ROUND((H284+H290),-1),ROUND((H284+H290),0)))</f>
        <v>20262</v>
      </c>
      <c r="I291" s="595"/>
      <c r="J291" s="596" t="e">
        <f>IF($A$3=2,ROUND((J284+J290),2),IF($A$3=3,ROUND((J284+J290),-1),ROUND((J284+J290),0)))</f>
        <v>#REF!</v>
      </c>
    </row>
    <row r="292" spans="1:10" ht="15" thickTop="1" x14ac:dyDescent="0.35">
      <c r="C292" s="27"/>
      <c r="D292" s="90"/>
      <c r="E292" s="27"/>
      <c r="F292" s="27"/>
      <c r="G292" s="27"/>
      <c r="H292" s="27"/>
      <c r="I292" s="554"/>
      <c r="J292" s="555"/>
    </row>
    <row r="293" spans="1:10" x14ac:dyDescent="0.35">
      <c r="C293" s="27"/>
      <c r="D293" s="90"/>
      <c r="E293" s="27"/>
      <c r="F293" s="27"/>
      <c r="G293" s="27"/>
      <c r="H293" s="27"/>
      <c r="I293" s="554"/>
      <c r="J293" s="555"/>
    </row>
    <row r="294" spans="1:10" ht="15" thickBot="1" x14ac:dyDescent="0.4">
      <c r="C294" s="27"/>
      <c r="D294" s="90"/>
      <c r="E294" s="27"/>
      <c r="F294" s="27"/>
      <c r="G294" s="27"/>
      <c r="H294" s="27"/>
      <c r="I294" s="554"/>
      <c r="J294" s="555"/>
    </row>
    <row r="295" spans="1:10" ht="15" thickTop="1" x14ac:dyDescent="0.35">
      <c r="A295" s="543" t="s">
        <v>393</v>
      </c>
      <c r="B295" s="556"/>
      <c r="C295" s="913" t="s">
        <v>111</v>
      </c>
      <c r="D295" s="914"/>
      <c r="E295" s="914"/>
      <c r="F295" s="914"/>
      <c r="G295" s="597"/>
      <c r="H295" s="558" t="s">
        <v>394</v>
      </c>
      <c r="I295" s="559" t="s">
        <v>299</v>
      </c>
      <c r="J295" s="560" t="s">
        <v>95</v>
      </c>
    </row>
    <row r="296" spans="1:10" x14ac:dyDescent="0.35">
      <c r="A296" s="543"/>
      <c r="B296" s="556"/>
      <c r="C296" s="915"/>
      <c r="D296" s="916"/>
      <c r="E296" s="916"/>
      <c r="F296" s="916"/>
      <c r="G296" s="598"/>
      <c r="H296" s="562" t="e">
        <f>"ITEM:   "&amp;PRESUPUESTO!#REF!</f>
        <v>#REF!</v>
      </c>
      <c r="I296" s="599" t="e">
        <f>PRESUPUESTO!#REF!</f>
        <v>#REF!</v>
      </c>
      <c r="J296" s="564"/>
    </row>
    <row r="297" spans="1:10" x14ac:dyDescent="0.35">
      <c r="A297" s="565" t="s">
        <v>301</v>
      </c>
      <c r="B297" s="556"/>
      <c r="C297" s="566" t="s">
        <v>88</v>
      </c>
      <c r="D297" s="567" t="s">
        <v>89</v>
      </c>
      <c r="E297" s="568" t="s">
        <v>90</v>
      </c>
      <c r="F297" s="568" t="s">
        <v>302</v>
      </c>
      <c r="G297" s="570" t="s">
        <v>303</v>
      </c>
      <c r="H297" s="571" t="s">
        <v>304</v>
      </c>
      <c r="I297" s="572"/>
      <c r="J297" s="573" t="s">
        <v>304</v>
      </c>
    </row>
    <row r="298" spans="1:10" x14ac:dyDescent="0.35">
      <c r="A298" s="565"/>
      <c r="B298" s="556"/>
      <c r="C298" s="574"/>
      <c r="D298" s="543"/>
      <c r="E298" s="575"/>
      <c r="F298" s="575"/>
      <c r="G298" s="577"/>
      <c r="H298" s="578"/>
      <c r="I298" s="579"/>
      <c r="J298" s="580"/>
    </row>
    <row r="299" spans="1:10" x14ac:dyDescent="0.35">
      <c r="A299" s="565" t="s">
        <v>316</v>
      </c>
      <c r="B299" s="556"/>
      <c r="C299" s="581" t="s">
        <v>317</v>
      </c>
      <c r="D299" s="543"/>
      <c r="E299" s="575"/>
      <c r="F299" s="575"/>
      <c r="G299" s="577"/>
      <c r="H299" s="578"/>
      <c r="I299" s="579"/>
      <c r="J299" s="580"/>
    </row>
    <row r="300" spans="1:10" x14ac:dyDescent="0.35">
      <c r="A300" s="565">
        <v>200022</v>
      </c>
      <c r="B300" s="556" t="s">
        <v>317</v>
      </c>
      <c r="C300" s="566" t="s">
        <v>395</v>
      </c>
      <c r="D300" s="567" t="s">
        <v>319</v>
      </c>
      <c r="E300" s="568">
        <v>0.32</v>
      </c>
      <c r="F300" s="568"/>
      <c r="G300" s="570">
        <v>144051</v>
      </c>
      <c r="H300" s="571">
        <f>TRUNC(E300* (1 + F300 / 100) * G300,2)</f>
        <v>46096.32</v>
      </c>
      <c r="I300" s="572" t="e">
        <f>I296 * (E300 * (1+F300/100))</f>
        <v>#REF!</v>
      </c>
      <c r="J300" s="573" t="e">
        <f>H300 * I296</f>
        <v>#REF!</v>
      </c>
    </row>
    <row r="301" spans="1:10" x14ac:dyDescent="0.35">
      <c r="A301" s="543" t="s">
        <v>320</v>
      </c>
      <c r="B301" s="556"/>
      <c r="C301" s="574"/>
      <c r="D301" s="543"/>
      <c r="E301" s="575"/>
      <c r="F301" s="575"/>
      <c r="G301" s="577" t="s">
        <v>321</v>
      </c>
      <c r="H301" s="583">
        <f>SUM(H299:H300)</f>
        <v>46096.32</v>
      </c>
      <c r="I301" s="579"/>
      <c r="J301" s="584" t="e">
        <f>SUM(J299:J300)</f>
        <v>#REF!</v>
      </c>
    </row>
    <row r="302" spans="1:10" x14ac:dyDescent="0.35">
      <c r="A302" s="565" t="s">
        <v>322</v>
      </c>
      <c r="B302" s="556"/>
      <c r="C302" s="585" t="s">
        <v>323</v>
      </c>
      <c r="D302" s="543"/>
      <c r="E302" s="575"/>
      <c r="F302" s="575"/>
      <c r="G302" s="577"/>
      <c r="H302" s="578"/>
      <c r="I302" s="579"/>
      <c r="J302" s="580"/>
    </row>
    <row r="303" spans="1:10" x14ac:dyDescent="0.35">
      <c r="A303" s="565">
        <v>300009</v>
      </c>
      <c r="B303" s="556" t="s">
        <v>323</v>
      </c>
      <c r="C303" s="566" t="s">
        <v>396</v>
      </c>
      <c r="D303" s="567" t="s">
        <v>350</v>
      </c>
      <c r="E303" s="568">
        <v>13.5624</v>
      </c>
      <c r="F303" s="568"/>
      <c r="G303" s="570">
        <v>73247</v>
      </c>
      <c r="H303" s="571">
        <f>TRUNC(E303* (1 + F303 / 100) * G303,2)</f>
        <v>993405.11</v>
      </c>
      <c r="I303" s="572" t="e">
        <f>I296 * (E303 * (1+F303/100))</f>
        <v>#REF!</v>
      </c>
      <c r="J303" s="573" t="e">
        <f>H303 * I296</f>
        <v>#REF!</v>
      </c>
    </row>
    <row r="304" spans="1:10" x14ac:dyDescent="0.35">
      <c r="A304" s="543" t="s">
        <v>325</v>
      </c>
      <c r="B304" s="556"/>
      <c r="C304" s="574"/>
      <c r="D304" s="543"/>
      <c r="E304" s="575"/>
      <c r="F304" s="575"/>
      <c r="G304" s="577" t="s">
        <v>326</v>
      </c>
      <c r="H304" s="583">
        <f>SUM(H302:H303)</f>
        <v>993405.11</v>
      </c>
      <c r="I304" s="579"/>
      <c r="J304" s="584" t="e">
        <f>SUM(J302:J303)</f>
        <v>#REF!</v>
      </c>
    </row>
    <row r="305" spans="1:10" x14ac:dyDescent="0.35">
      <c r="A305" s="543" t="s">
        <v>327</v>
      </c>
      <c r="B305" s="27"/>
      <c r="C305" s="581" t="s">
        <v>328</v>
      </c>
      <c r="D305" s="543"/>
      <c r="E305" s="575"/>
      <c r="F305" s="575"/>
      <c r="G305" s="577"/>
      <c r="H305" s="578"/>
      <c r="I305" s="579"/>
      <c r="J305" s="580"/>
    </row>
    <row r="306" spans="1:10" x14ac:dyDescent="0.35">
      <c r="A306" s="565"/>
      <c r="B306" s="556"/>
      <c r="C306" s="566"/>
      <c r="D306" s="567"/>
      <c r="E306" s="568"/>
      <c r="F306" s="568"/>
      <c r="G306" s="570"/>
      <c r="H306" s="571"/>
      <c r="I306" s="572"/>
      <c r="J306" s="573"/>
    </row>
    <row r="307" spans="1:10" x14ac:dyDescent="0.35">
      <c r="A307" s="582" t="s">
        <v>329</v>
      </c>
      <c r="B307" s="27"/>
      <c r="C307" s="574"/>
      <c r="D307" s="543"/>
      <c r="E307" s="575"/>
      <c r="F307" s="575"/>
      <c r="G307" s="577" t="s">
        <v>330</v>
      </c>
      <c r="H307" s="571">
        <f>SUM(H305:H306)</f>
        <v>0</v>
      </c>
      <c r="I307" s="579"/>
      <c r="J307" s="573">
        <f>SUM(J305:J306)</f>
        <v>0</v>
      </c>
    </row>
    <row r="308" spans="1:10" x14ac:dyDescent="0.35">
      <c r="A308" s="543"/>
      <c r="B308" s="587"/>
      <c r="C308" s="574"/>
      <c r="D308" s="543"/>
      <c r="E308" s="575"/>
      <c r="F308" s="575"/>
      <c r="G308" s="577"/>
      <c r="H308" s="578"/>
      <c r="I308" s="579"/>
      <c r="J308" s="580"/>
    </row>
    <row r="309" spans="1:10" ht="15" thickBot="1" x14ac:dyDescent="0.4">
      <c r="A309" s="543" t="s">
        <v>92</v>
      </c>
      <c r="B309" s="587"/>
      <c r="C309" s="589"/>
      <c r="D309" s="590"/>
      <c r="E309" s="591"/>
      <c r="F309" s="592" t="s">
        <v>331</v>
      </c>
      <c r="G309" s="593">
        <f>SUM(H297:H308)/2</f>
        <v>1039501.4299999999</v>
      </c>
      <c r="H309" s="594">
        <f>IF($A$2="CD",IF($A$3=1,ROUND(SUM(H297:H308)/2,0),IF($A$3=3,ROUND(SUM(H297:H308)/2,-1),SUM(H297:H308)/2)),SUM(H297:H308)/2)</f>
        <v>1039501</v>
      </c>
      <c r="I309" s="595" t="e">
        <f>SUM(J297:J308)/2</f>
        <v>#REF!</v>
      </c>
      <c r="J309" s="596" t="e">
        <f>IF($A$2="CD",IF($A$3=1,ROUND(SUM(J297:J308)/2,0),IF($A$3=3,ROUND(SUM(J297:J308)/2,-1),SUM(J297:J308)/2)),SUM(J297:J308)/2)</f>
        <v>#REF!</v>
      </c>
    </row>
    <row r="310" spans="1:10" ht="15" thickTop="1" x14ac:dyDescent="0.35">
      <c r="A310" s="543" t="s">
        <v>364</v>
      </c>
      <c r="B310" s="587"/>
      <c r="C310" s="600" t="s">
        <v>256</v>
      </c>
      <c r="D310" s="601"/>
      <c r="E310" s="602"/>
      <c r="F310" s="602"/>
      <c r="G310" s="603"/>
      <c r="H310" s="604"/>
      <c r="I310" s="579"/>
      <c r="J310" s="605"/>
    </row>
    <row r="311" spans="1:10" x14ac:dyDescent="0.35">
      <c r="A311" s="565" t="s">
        <v>263</v>
      </c>
      <c r="B311" s="587"/>
      <c r="C311" s="606" t="s">
        <v>234</v>
      </c>
      <c r="D311" s="607"/>
      <c r="E311" s="608"/>
      <c r="F311" s="609">
        <f>$F$3</f>
        <v>0.15</v>
      </c>
      <c r="G311" s="610"/>
      <c r="H311" s="611">
        <f>ROUND(H309*F311,2)</f>
        <v>155925.15</v>
      </c>
      <c r="I311" s="579"/>
      <c r="J311" s="573" t="e">
        <f>ROUND(J309*F311,2)</f>
        <v>#REF!</v>
      </c>
    </row>
    <row r="312" spans="1:10" x14ac:dyDescent="0.35">
      <c r="A312" s="565" t="s">
        <v>365</v>
      </c>
      <c r="B312" s="587"/>
      <c r="C312" s="606" t="s">
        <v>236</v>
      </c>
      <c r="D312" s="607"/>
      <c r="E312" s="608"/>
      <c r="F312" s="609">
        <f>$G$3</f>
        <v>0.02</v>
      </c>
      <c r="G312" s="610"/>
      <c r="H312" s="611">
        <f>ROUND(H309*F312,2)</f>
        <v>20790.02</v>
      </c>
      <c r="I312" s="579"/>
      <c r="J312" s="573" t="e">
        <f>ROUND(J309*F312,2)</f>
        <v>#REF!</v>
      </c>
    </row>
    <row r="313" spans="1:10" x14ac:dyDescent="0.35">
      <c r="A313" s="565" t="s">
        <v>265</v>
      </c>
      <c r="B313" s="587"/>
      <c r="C313" s="606" t="s">
        <v>238</v>
      </c>
      <c r="D313" s="607"/>
      <c r="E313" s="608"/>
      <c r="F313" s="609">
        <f>$H$3</f>
        <v>0.05</v>
      </c>
      <c r="G313" s="610"/>
      <c r="H313" s="611">
        <f>ROUND(H309*F313,2)</f>
        <v>51975.05</v>
      </c>
      <c r="I313" s="579"/>
      <c r="J313" s="573" t="e">
        <f>ROUND(J309*F313,2)</f>
        <v>#REF!</v>
      </c>
    </row>
    <row r="314" spans="1:10" x14ac:dyDescent="0.35">
      <c r="A314" s="565" t="s">
        <v>267</v>
      </c>
      <c r="B314" s="587"/>
      <c r="C314" s="606" t="s">
        <v>242</v>
      </c>
      <c r="D314" s="607"/>
      <c r="E314" s="608"/>
      <c r="F314" s="609">
        <f>$I$3</f>
        <v>0.19</v>
      </c>
      <c r="G314" s="610"/>
      <c r="H314" s="611">
        <f>ROUND(H313*F314,2)</f>
        <v>9875.26</v>
      </c>
      <c r="I314" s="579"/>
      <c r="J314" s="573" t="e">
        <f>ROUND(J313*F314,2)</f>
        <v>#REF!</v>
      </c>
    </row>
    <row r="315" spans="1:10" x14ac:dyDescent="0.35">
      <c r="A315" s="543" t="s">
        <v>366</v>
      </c>
      <c r="B315" s="587"/>
      <c r="C315" s="581" t="s">
        <v>367</v>
      </c>
      <c r="D315" s="543"/>
      <c r="E315" s="575"/>
      <c r="F315" s="575"/>
      <c r="G315" s="612"/>
      <c r="H315" s="613">
        <f>SUM(H311:H314)</f>
        <v>238565.47999999998</v>
      </c>
      <c r="I315" s="588"/>
      <c r="J315" s="614" t="e">
        <f>SUM(J311:J314)</f>
        <v>#REF!</v>
      </c>
    </row>
    <row r="316" spans="1:10" ht="15" thickBot="1" x14ac:dyDescent="0.4">
      <c r="A316" s="543" t="s">
        <v>368</v>
      </c>
      <c r="B316" s="587"/>
      <c r="C316" s="615"/>
      <c r="D316" s="616"/>
      <c r="E316" s="591"/>
      <c r="F316" s="592" t="s">
        <v>369</v>
      </c>
      <c r="G316" s="617">
        <f>H315+H309</f>
        <v>1278066.48</v>
      </c>
      <c r="H316" s="594">
        <f>IF($A$3=2,ROUND((H309+H315),2),IF($A$3=3,ROUND((H309+H315),-1),ROUND((H309+H315),0)))</f>
        <v>1278066</v>
      </c>
      <c r="I316" s="595"/>
      <c r="J316" s="596" t="e">
        <f>IF($A$3=2,ROUND((J309+J315),2),IF($A$3=3,ROUND((J309+J315),-1),ROUND((J309+J315),0)))</f>
        <v>#REF!</v>
      </c>
    </row>
    <row r="317" spans="1:10" ht="15" thickTop="1" x14ac:dyDescent="0.35">
      <c r="C317" s="27"/>
      <c r="D317" s="90"/>
      <c r="E317" s="27"/>
      <c r="F317" s="27"/>
      <c r="G317" s="27"/>
      <c r="H317" s="27"/>
      <c r="I317" s="554"/>
      <c r="J317" s="555"/>
    </row>
    <row r="318" spans="1:10" x14ac:dyDescent="0.35">
      <c r="C318" s="27"/>
      <c r="D318" s="90"/>
      <c r="E318" s="27"/>
      <c r="F318" s="27"/>
      <c r="G318" s="27"/>
      <c r="H318" s="27"/>
      <c r="I318" s="554"/>
      <c r="J318" s="555"/>
    </row>
    <row r="319" spans="1:10" ht="15" thickBot="1" x14ac:dyDescent="0.4">
      <c r="C319" s="27"/>
      <c r="D319" s="90"/>
      <c r="E319" s="27"/>
      <c r="F319" s="27"/>
      <c r="G319" s="27"/>
      <c r="H319" s="27"/>
      <c r="I319" s="554"/>
      <c r="J319" s="555"/>
    </row>
    <row r="320" spans="1:10" ht="15" thickTop="1" x14ac:dyDescent="0.35">
      <c r="A320" s="543" t="s">
        <v>397</v>
      </c>
      <c r="B320" s="556"/>
      <c r="C320" s="913" t="s">
        <v>116</v>
      </c>
      <c r="D320" s="914"/>
      <c r="E320" s="914"/>
      <c r="F320" s="914"/>
      <c r="G320" s="597"/>
      <c r="H320" s="558" t="s">
        <v>371</v>
      </c>
      <c r="I320" s="559" t="s">
        <v>299</v>
      </c>
      <c r="J320" s="560" t="s">
        <v>95</v>
      </c>
    </row>
    <row r="321" spans="1:10" x14ac:dyDescent="0.35">
      <c r="A321" s="543"/>
      <c r="B321" s="556"/>
      <c r="C321" s="915"/>
      <c r="D321" s="916"/>
      <c r="E321" s="916"/>
      <c r="F321" s="916"/>
      <c r="G321" s="598"/>
      <c r="H321" s="562" t="str">
        <f>"ITEM:   "&amp;PRESUPUESTO!$B$22</f>
        <v>ITEM:   2.1</v>
      </c>
      <c r="I321" s="599">
        <f>PRESUPUESTO!$AQ$22</f>
        <v>0</v>
      </c>
      <c r="J321" s="564"/>
    </row>
    <row r="322" spans="1:10" x14ac:dyDescent="0.35">
      <c r="A322" s="565" t="s">
        <v>301</v>
      </c>
      <c r="B322" s="556"/>
      <c r="C322" s="566" t="s">
        <v>88</v>
      </c>
      <c r="D322" s="567" t="s">
        <v>89</v>
      </c>
      <c r="E322" s="568" t="s">
        <v>90</v>
      </c>
      <c r="F322" s="568" t="s">
        <v>302</v>
      </c>
      <c r="G322" s="570" t="s">
        <v>303</v>
      </c>
      <c r="H322" s="571" t="s">
        <v>304</v>
      </c>
      <c r="I322" s="572"/>
      <c r="J322" s="573" t="s">
        <v>304</v>
      </c>
    </row>
    <row r="323" spans="1:10" x14ac:dyDescent="0.35">
      <c r="A323" s="565"/>
      <c r="B323" s="556"/>
      <c r="C323" s="574"/>
      <c r="D323" s="543"/>
      <c r="E323" s="575"/>
      <c r="F323" s="575"/>
      <c r="G323" s="577"/>
      <c r="H323" s="578"/>
      <c r="I323" s="579"/>
      <c r="J323" s="580"/>
    </row>
    <row r="324" spans="1:10" x14ac:dyDescent="0.35">
      <c r="A324" s="565" t="s">
        <v>305</v>
      </c>
      <c r="B324" s="556"/>
      <c r="C324" s="581" t="s">
        <v>306</v>
      </c>
      <c r="D324" s="543"/>
      <c r="E324" s="575"/>
      <c r="F324" s="575"/>
      <c r="G324" s="577"/>
      <c r="H324" s="578"/>
      <c r="I324" s="579"/>
      <c r="J324" s="580"/>
    </row>
    <row r="325" spans="1:10" x14ac:dyDescent="0.35">
      <c r="A325" s="565">
        <v>100806</v>
      </c>
      <c r="B325" s="556" t="s">
        <v>398</v>
      </c>
      <c r="C325" s="566" t="s">
        <v>399</v>
      </c>
      <c r="D325" s="567" t="s">
        <v>89</v>
      </c>
      <c r="E325" s="568">
        <v>0.5</v>
      </c>
      <c r="F325" s="568"/>
      <c r="G325" s="570">
        <v>22262</v>
      </c>
      <c r="H325" s="571">
        <f>TRUNC(E325* (1 + F325 / 100) * G325,2)</f>
        <v>11131</v>
      </c>
      <c r="I325" s="572">
        <f>I321 * (E325 * (1+F325/100))</f>
        <v>0</v>
      </c>
      <c r="J325" s="573">
        <f>H325 * I321</f>
        <v>0</v>
      </c>
    </row>
    <row r="326" spans="1:10" x14ac:dyDescent="0.35">
      <c r="A326" s="565">
        <v>101509</v>
      </c>
      <c r="B326" s="556" t="s">
        <v>356</v>
      </c>
      <c r="C326" s="566" t="s">
        <v>357</v>
      </c>
      <c r="D326" s="567" t="s">
        <v>358</v>
      </c>
      <c r="E326" s="568">
        <v>0.2</v>
      </c>
      <c r="F326" s="568"/>
      <c r="G326" s="570">
        <v>5600</v>
      </c>
      <c r="H326" s="571">
        <f>TRUNC(E326* (1 + F326 / 100) * G326,2)</f>
        <v>1120</v>
      </c>
      <c r="I326" s="572">
        <f>I321 * (E326 * (1+F326/100))</f>
        <v>0</v>
      </c>
      <c r="J326" s="573">
        <f>H326 * I321</f>
        <v>0</v>
      </c>
    </row>
    <row r="327" spans="1:10" x14ac:dyDescent="0.35">
      <c r="A327" s="565">
        <v>101717</v>
      </c>
      <c r="B327" s="556" t="s">
        <v>398</v>
      </c>
      <c r="C327" s="566" t="s">
        <v>400</v>
      </c>
      <c r="D327" s="567" t="s">
        <v>89</v>
      </c>
      <c r="E327" s="568">
        <v>0.7</v>
      </c>
      <c r="F327" s="568"/>
      <c r="G327" s="570">
        <v>18680</v>
      </c>
      <c r="H327" s="571">
        <f>TRUNC(E327* (1 + F327 / 100) * G327,2)</f>
        <v>13076</v>
      </c>
      <c r="I327" s="572">
        <f>I321 * (E327 * (1+F327/100))</f>
        <v>0</v>
      </c>
      <c r="J327" s="573">
        <f>H327 * I321</f>
        <v>0</v>
      </c>
    </row>
    <row r="328" spans="1:10" x14ac:dyDescent="0.35">
      <c r="A328" s="543" t="s">
        <v>401</v>
      </c>
      <c r="B328" s="556" t="s">
        <v>402</v>
      </c>
      <c r="C328" s="566" t="s">
        <v>403</v>
      </c>
      <c r="D328" s="567" t="s">
        <v>309</v>
      </c>
      <c r="E328" s="568">
        <v>0.12</v>
      </c>
      <c r="F328" s="568"/>
      <c r="G328" s="570">
        <f>H103</f>
        <v>498175</v>
      </c>
      <c r="H328" s="571">
        <f>TRUNC(E328* (1 + F328 / 100) * G328,2)</f>
        <v>59781</v>
      </c>
      <c r="I328" s="572">
        <f>I321 * (E328 * (1+F328/100))</f>
        <v>0</v>
      </c>
      <c r="J328" s="573">
        <f>H328 * I321</f>
        <v>0</v>
      </c>
    </row>
    <row r="329" spans="1:10" x14ac:dyDescent="0.35">
      <c r="A329" s="543" t="s">
        <v>314</v>
      </c>
      <c r="B329" s="556"/>
      <c r="C329" s="574"/>
      <c r="D329" s="543"/>
      <c r="E329" s="575"/>
      <c r="F329" s="575"/>
      <c r="G329" s="577" t="s">
        <v>315</v>
      </c>
      <c r="H329" s="583">
        <f>SUM(H324:H328)</f>
        <v>85108</v>
      </c>
      <c r="I329" s="579"/>
      <c r="J329" s="584">
        <f>SUM(J324:J328)</f>
        <v>0</v>
      </c>
    </row>
    <row r="330" spans="1:10" x14ac:dyDescent="0.35">
      <c r="A330" s="565" t="s">
        <v>316</v>
      </c>
      <c r="B330" s="556"/>
      <c r="C330" s="581" t="s">
        <v>317</v>
      </c>
      <c r="D330" s="543"/>
      <c r="E330" s="575"/>
      <c r="F330" s="575"/>
      <c r="G330" s="577"/>
      <c r="H330" s="578"/>
      <c r="I330" s="579"/>
      <c r="J330" s="580"/>
    </row>
    <row r="331" spans="1:10" x14ac:dyDescent="0.35">
      <c r="A331" s="565">
        <v>200011</v>
      </c>
      <c r="B331" s="556" t="s">
        <v>317</v>
      </c>
      <c r="C331" s="566" t="s">
        <v>404</v>
      </c>
      <c r="D331" s="567" t="s">
        <v>319</v>
      </c>
      <c r="E331" s="568">
        <v>0.8</v>
      </c>
      <c r="F331" s="568"/>
      <c r="G331" s="570">
        <v>59115</v>
      </c>
      <c r="H331" s="571">
        <f>TRUNC(E331* (1 + F331 / 100) * G331,2)</f>
        <v>47292</v>
      </c>
      <c r="I331" s="572">
        <f>I321 * (E331 * (1+F331/100))</f>
        <v>0</v>
      </c>
      <c r="J331" s="573">
        <f>H331 * I321</f>
        <v>0</v>
      </c>
    </row>
    <row r="332" spans="1:10" x14ac:dyDescent="0.35">
      <c r="A332" s="543" t="s">
        <v>320</v>
      </c>
      <c r="B332" s="556"/>
      <c r="C332" s="574"/>
      <c r="D332" s="543"/>
      <c r="E332" s="575"/>
      <c r="F332" s="575"/>
      <c r="G332" s="577" t="s">
        <v>321</v>
      </c>
      <c r="H332" s="583">
        <f>SUM(H330:H331)</f>
        <v>47292</v>
      </c>
      <c r="I332" s="579"/>
      <c r="J332" s="584">
        <f>SUM(J330:J331)</f>
        <v>0</v>
      </c>
    </row>
    <row r="333" spans="1:10" x14ac:dyDescent="0.35">
      <c r="A333" s="565" t="s">
        <v>322</v>
      </c>
      <c r="B333" s="556"/>
      <c r="C333" s="585" t="s">
        <v>323</v>
      </c>
      <c r="D333" s="543"/>
      <c r="E333" s="575"/>
      <c r="F333" s="575"/>
      <c r="G333" s="577"/>
      <c r="H333" s="578"/>
      <c r="I333" s="579"/>
      <c r="J333" s="580"/>
    </row>
    <row r="334" spans="1:10" x14ac:dyDescent="0.35">
      <c r="A334" s="565">
        <v>309751</v>
      </c>
      <c r="B334" s="556"/>
      <c r="C334" s="566" t="s">
        <v>405</v>
      </c>
      <c r="D334" s="567" t="s">
        <v>109</v>
      </c>
      <c r="E334" s="568">
        <v>1</v>
      </c>
      <c r="F334" s="568"/>
      <c r="G334" s="570">
        <v>5409</v>
      </c>
      <c r="H334" s="571">
        <f>TRUNC(E334* (1 + F334 / 100) * G334,2)</f>
        <v>5409</v>
      </c>
      <c r="I334" s="572">
        <f>I321 * (E334 * (1+F334/100))</f>
        <v>0</v>
      </c>
      <c r="J334" s="573">
        <f>H334 * I321</f>
        <v>0</v>
      </c>
    </row>
    <row r="335" spans="1:10" x14ac:dyDescent="0.35">
      <c r="A335" s="565">
        <v>300055</v>
      </c>
      <c r="B335" s="556" t="s">
        <v>323</v>
      </c>
      <c r="C335" s="566" t="s">
        <v>406</v>
      </c>
      <c r="D335" s="567" t="s">
        <v>352</v>
      </c>
      <c r="E335" s="568">
        <v>0.02</v>
      </c>
      <c r="F335" s="568"/>
      <c r="G335" s="570">
        <v>43295</v>
      </c>
      <c r="H335" s="571">
        <f>TRUNC(E335* (1 + F335 / 100) * G335,2)</f>
        <v>865.9</v>
      </c>
      <c r="I335" s="572">
        <f>I321 * (E335 * (1+F335/100))</f>
        <v>0</v>
      </c>
      <c r="J335" s="573">
        <f>H335 * I321</f>
        <v>0</v>
      </c>
    </row>
    <row r="336" spans="1:10" x14ac:dyDescent="0.35">
      <c r="A336" s="565">
        <v>300026</v>
      </c>
      <c r="B336" s="556" t="s">
        <v>323</v>
      </c>
      <c r="C336" s="566" t="s">
        <v>324</v>
      </c>
      <c r="D336" s="567" t="s">
        <v>189</v>
      </c>
      <c r="E336" s="568">
        <v>0.33</v>
      </c>
      <c r="F336" s="568"/>
      <c r="G336" s="570">
        <v>2089</v>
      </c>
      <c r="H336" s="571">
        <f>TRUNC(E336* (1 + F336 / 100) * G336,2)</f>
        <v>689.37</v>
      </c>
      <c r="I336" s="572">
        <f>I321 * (E336 * (1+F336/100))</f>
        <v>0</v>
      </c>
      <c r="J336" s="573">
        <f>H336 * I321</f>
        <v>0</v>
      </c>
    </row>
    <row r="337" spans="1:10" x14ac:dyDescent="0.35">
      <c r="A337" s="543" t="s">
        <v>325</v>
      </c>
      <c r="B337" s="556"/>
      <c r="C337" s="574"/>
      <c r="D337" s="543"/>
      <c r="E337" s="575"/>
      <c r="F337" s="575"/>
      <c r="G337" s="577" t="s">
        <v>326</v>
      </c>
      <c r="H337" s="583">
        <f>SUM(H333:H336)</f>
        <v>6964.2699999999995</v>
      </c>
      <c r="I337" s="579"/>
      <c r="J337" s="584">
        <f>SUM(J333:J336)</f>
        <v>0</v>
      </c>
    </row>
    <row r="338" spans="1:10" x14ac:dyDescent="0.35">
      <c r="A338" s="543" t="s">
        <v>327</v>
      </c>
      <c r="B338" s="27"/>
      <c r="C338" s="581" t="s">
        <v>328</v>
      </c>
      <c r="D338" s="543"/>
      <c r="E338" s="575"/>
      <c r="F338" s="575"/>
      <c r="G338" s="577"/>
      <c r="H338" s="578"/>
      <c r="I338" s="579"/>
      <c r="J338" s="580"/>
    </row>
    <row r="339" spans="1:10" x14ac:dyDescent="0.35">
      <c r="A339" s="565"/>
      <c r="B339" s="556"/>
      <c r="C339" s="566"/>
      <c r="D339" s="567"/>
      <c r="E339" s="568"/>
      <c r="F339" s="568"/>
      <c r="G339" s="570"/>
      <c r="H339" s="571"/>
      <c r="I339" s="572"/>
      <c r="J339" s="573"/>
    </row>
    <row r="340" spans="1:10" x14ac:dyDescent="0.35">
      <c r="A340" s="582" t="s">
        <v>329</v>
      </c>
      <c r="B340" s="27"/>
      <c r="C340" s="574"/>
      <c r="D340" s="543"/>
      <c r="E340" s="575"/>
      <c r="F340" s="575"/>
      <c r="G340" s="577" t="s">
        <v>330</v>
      </c>
      <c r="H340" s="571">
        <f>SUM(H338:H339)</f>
        <v>0</v>
      </c>
      <c r="I340" s="579"/>
      <c r="J340" s="573">
        <f>SUM(J338:J339)</f>
        <v>0</v>
      </c>
    </row>
    <row r="341" spans="1:10" x14ac:dyDescent="0.35">
      <c r="A341" s="543"/>
      <c r="B341" s="587"/>
      <c r="C341" s="574"/>
      <c r="D341" s="543"/>
      <c r="E341" s="575"/>
      <c r="F341" s="575"/>
      <c r="G341" s="577"/>
      <c r="H341" s="578"/>
      <c r="I341" s="579"/>
      <c r="J341" s="580"/>
    </row>
    <row r="342" spans="1:10" ht="15" thickBot="1" x14ac:dyDescent="0.4">
      <c r="A342" s="543" t="s">
        <v>92</v>
      </c>
      <c r="B342" s="587"/>
      <c r="C342" s="589"/>
      <c r="D342" s="590"/>
      <c r="E342" s="591"/>
      <c r="F342" s="592" t="s">
        <v>331</v>
      </c>
      <c r="G342" s="593">
        <f>SUM(H322:H341)/2</f>
        <v>139364.27000000002</v>
      </c>
      <c r="H342" s="594">
        <f>IF($A$2="CD",IF($A$3=1,ROUND(SUM(H322:H341)/2,0),IF($A$3=3,ROUND(SUM(H322:H341)/2,-1),SUM(H322:H341)/2)),SUM(H322:H341)/2)</f>
        <v>139364</v>
      </c>
      <c r="I342" s="595">
        <f>SUM(J322:J341)/2</f>
        <v>0</v>
      </c>
      <c r="J342" s="596">
        <f>IF($A$2="CD",IF($A$3=1,ROUND(SUM(J322:J341)/2,0),IF($A$3=3,ROUND(SUM(J322:J341)/2,-1),SUM(J322:J341)/2)),SUM(J322:J341)/2)</f>
        <v>0</v>
      </c>
    </row>
    <row r="343" spans="1:10" ht="15" thickTop="1" x14ac:dyDescent="0.35">
      <c r="A343" s="543" t="s">
        <v>364</v>
      </c>
      <c r="B343" s="587"/>
      <c r="C343" s="600" t="s">
        <v>256</v>
      </c>
      <c r="D343" s="601"/>
      <c r="E343" s="602"/>
      <c r="F343" s="602"/>
      <c r="G343" s="603"/>
      <c r="H343" s="604"/>
      <c r="I343" s="579"/>
      <c r="J343" s="605"/>
    </row>
    <row r="344" spans="1:10" x14ac:dyDescent="0.35">
      <c r="A344" s="565" t="s">
        <v>263</v>
      </c>
      <c r="B344" s="587"/>
      <c r="C344" s="606" t="s">
        <v>234</v>
      </c>
      <c r="D344" s="607"/>
      <c r="E344" s="608"/>
      <c r="F344" s="609">
        <f>$F$3</f>
        <v>0.15</v>
      </c>
      <c r="G344" s="610"/>
      <c r="H344" s="611">
        <f>ROUND(H342*F344,2)</f>
        <v>20904.599999999999</v>
      </c>
      <c r="I344" s="579"/>
      <c r="J344" s="573">
        <f>ROUND(J342*F344,2)</f>
        <v>0</v>
      </c>
    </row>
    <row r="345" spans="1:10" x14ac:dyDescent="0.35">
      <c r="A345" s="565" t="s">
        <v>365</v>
      </c>
      <c r="B345" s="587"/>
      <c r="C345" s="606" t="s">
        <v>236</v>
      </c>
      <c r="D345" s="607"/>
      <c r="E345" s="608"/>
      <c r="F345" s="609">
        <f>$G$3</f>
        <v>0.02</v>
      </c>
      <c r="G345" s="610"/>
      <c r="H345" s="611">
        <f>ROUND(H342*F345,2)</f>
        <v>2787.28</v>
      </c>
      <c r="I345" s="579"/>
      <c r="J345" s="573">
        <f>ROUND(J342*F345,2)</f>
        <v>0</v>
      </c>
    </row>
    <row r="346" spans="1:10" x14ac:dyDescent="0.35">
      <c r="A346" s="565" t="s">
        <v>265</v>
      </c>
      <c r="B346" s="587"/>
      <c r="C346" s="606" t="s">
        <v>238</v>
      </c>
      <c r="D346" s="607"/>
      <c r="E346" s="608"/>
      <c r="F346" s="609">
        <f>$H$3</f>
        <v>0.05</v>
      </c>
      <c r="G346" s="610"/>
      <c r="H346" s="611">
        <f>ROUND(H342*F346,2)</f>
        <v>6968.2</v>
      </c>
      <c r="I346" s="579"/>
      <c r="J346" s="573">
        <f>ROUND(J342*F346,2)</f>
        <v>0</v>
      </c>
    </row>
    <row r="347" spans="1:10" x14ac:dyDescent="0.35">
      <c r="A347" s="565" t="s">
        <v>267</v>
      </c>
      <c r="B347" s="587"/>
      <c r="C347" s="606" t="s">
        <v>242</v>
      </c>
      <c r="D347" s="607"/>
      <c r="E347" s="608"/>
      <c r="F347" s="609">
        <f>$I$3</f>
        <v>0.19</v>
      </c>
      <c r="G347" s="610"/>
      <c r="H347" s="611">
        <f>ROUND(H346*F347,2)</f>
        <v>1323.96</v>
      </c>
      <c r="I347" s="588"/>
      <c r="J347" s="573">
        <f>ROUND(J346*F347,2)</f>
        <v>0</v>
      </c>
    </row>
    <row r="348" spans="1:10" x14ac:dyDescent="0.35">
      <c r="A348" s="543" t="s">
        <v>366</v>
      </c>
      <c r="B348" s="587"/>
      <c r="C348" s="581" t="s">
        <v>367</v>
      </c>
      <c r="D348" s="543"/>
      <c r="E348" s="575"/>
      <c r="F348" s="575"/>
      <c r="G348" s="612"/>
      <c r="H348" s="613">
        <f>SUM(H344:H347)</f>
        <v>31984.039999999997</v>
      </c>
      <c r="I348" s="588"/>
      <c r="J348" s="614">
        <f>SUM(J344:J347)</f>
        <v>0</v>
      </c>
    </row>
    <row r="349" spans="1:10" ht="15" thickBot="1" x14ac:dyDescent="0.4">
      <c r="A349" s="543" t="s">
        <v>368</v>
      </c>
      <c r="B349" s="587"/>
      <c r="C349" s="615"/>
      <c r="D349" s="616"/>
      <c r="E349" s="591"/>
      <c r="F349" s="592" t="s">
        <v>369</v>
      </c>
      <c r="G349" s="617">
        <f>H348+H342</f>
        <v>171348.04</v>
      </c>
      <c r="H349" s="594">
        <f>IF($A$3=2,ROUND((H342+H348),2),IF($A$3=3,ROUND((H342+H348),-1),ROUND((H342+H348),0)))</f>
        <v>171348</v>
      </c>
      <c r="I349" s="595"/>
      <c r="J349" s="596">
        <f>IF($A$3=2,ROUND((J342+J348),2),IF($A$3=3,ROUND((J342+J348),-1),ROUND((J342+J348),0)))</f>
        <v>0</v>
      </c>
    </row>
    <row r="350" spans="1:10" ht="15" thickTop="1" x14ac:dyDescent="0.35">
      <c r="C350" s="27"/>
      <c r="D350" s="90"/>
      <c r="E350" s="27"/>
      <c r="F350" s="27"/>
      <c r="G350" s="27"/>
      <c r="H350" s="27"/>
      <c r="I350" s="554"/>
      <c r="J350" s="555"/>
    </row>
    <row r="351" spans="1:10" ht="15" thickBot="1" x14ac:dyDescent="0.4">
      <c r="C351" s="27"/>
      <c r="D351" s="90"/>
      <c r="E351" s="27"/>
      <c r="F351" s="27"/>
      <c r="G351" s="27"/>
      <c r="H351" s="27"/>
      <c r="I351" s="554"/>
      <c r="J351" s="555"/>
    </row>
    <row r="352" spans="1:10" ht="15" thickTop="1" x14ac:dyDescent="0.35">
      <c r="A352" s="543" t="s">
        <v>407</v>
      </c>
      <c r="B352" s="556"/>
      <c r="C352" s="913" t="s">
        <v>119</v>
      </c>
      <c r="D352" s="914"/>
      <c r="E352" s="914"/>
      <c r="F352" s="914"/>
      <c r="G352" s="597"/>
      <c r="H352" s="558" t="s">
        <v>354</v>
      </c>
      <c r="I352" s="559" t="s">
        <v>299</v>
      </c>
      <c r="J352" s="560" t="s">
        <v>95</v>
      </c>
    </row>
    <row r="353" spans="1:10" x14ac:dyDescent="0.35">
      <c r="A353" s="543"/>
      <c r="B353" s="556"/>
      <c r="C353" s="915"/>
      <c r="D353" s="916"/>
      <c r="E353" s="916"/>
      <c r="F353" s="916"/>
      <c r="G353" s="598"/>
      <c r="H353" s="562" t="str">
        <f>"ITEM:   "&amp;PRESUPUESTO!$B$28</f>
        <v>ITEM:   3.1</v>
      </c>
      <c r="I353" s="599">
        <f>PRESUPUESTO!$AQ$28</f>
        <v>0</v>
      </c>
      <c r="J353" s="564"/>
    </row>
    <row r="354" spans="1:10" x14ac:dyDescent="0.35">
      <c r="A354" s="565" t="s">
        <v>301</v>
      </c>
      <c r="B354" s="556"/>
      <c r="C354" s="566" t="s">
        <v>88</v>
      </c>
      <c r="D354" s="567" t="s">
        <v>89</v>
      </c>
      <c r="E354" s="568" t="s">
        <v>90</v>
      </c>
      <c r="F354" s="568" t="s">
        <v>302</v>
      </c>
      <c r="G354" s="570" t="s">
        <v>303</v>
      </c>
      <c r="H354" s="571" t="s">
        <v>304</v>
      </c>
      <c r="I354" s="572"/>
      <c r="J354" s="573" t="s">
        <v>304</v>
      </c>
    </row>
    <row r="355" spans="1:10" x14ac:dyDescent="0.35">
      <c r="A355" s="565"/>
      <c r="B355" s="556"/>
      <c r="C355" s="574"/>
      <c r="D355" s="543"/>
      <c r="E355" s="575"/>
      <c r="F355" s="575"/>
      <c r="G355" s="577"/>
      <c r="H355" s="578"/>
      <c r="I355" s="579"/>
      <c r="J355" s="580"/>
    </row>
    <row r="356" spans="1:10" x14ac:dyDescent="0.35">
      <c r="A356" s="565" t="s">
        <v>305</v>
      </c>
      <c r="B356" s="556"/>
      <c r="C356" s="581" t="s">
        <v>306</v>
      </c>
      <c r="D356" s="543"/>
      <c r="E356" s="575"/>
      <c r="F356" s="575"/>
      <c r="G356" s="577"/>
      <c r="H356" s="578"/>
      <c r="I356" s="579"/>
      <c r="J356" s="580"/>
    </row>
    <row r="357" spans="1:10" x14ac:dyDescent="0.35">
      <c r="A357" s="565">
        <v>100213</v>
      </c>
      <c r="B357" s="556" t="s">
        <v>408</v>
      </c>
      <c r="C357" s="566" t="s">
        <v>409</v>
      </c>
      <c r="D357" s="567" t="s">
        <v>89</v>
      </c>
      <c r="E357" s="568">
        <v>17</v>
      </c>
      <c r="F357" s="568">
        <v>2</v>
      </c>
      <c r="G357" s="570">
        <v>2311</v>
      </c>
      <c r="H357" s="571">
        <f>TRUNC(E357* (1 + F357 / 100) * G357,2)</f>
        <v>40072.74</v>
      </c>
      <c r="I357" s="572">
        <f>I353 * (E357 * (1+F357/100))</f>
        <v>0</v>
      </c>
      <c r="J357" s="573">
        <f>H357 * I353</f>
        <v>0</v>
      </c>
    </row>
    <row r="358" spans="1:10" x14ac:dyDescent="0.35">
      <c r="A358" s="543" t="s">
        <v>401</v>
      </c>
      <c r="B358" s="556" t="s">
        <v>402</v>
      </c>
      <c r="C358" s="566" t="s">
        <v>403</v>
      </c>
      <c r="D358" s="567" t="s">
        <v>309</v>
      </c>
      <c r="E358" s="568">
        <v>0.03</v>
      </c>
      <c r="F358" s="568"/>
      <c r="G358" s="570">
        <f>H103</f>
        <v>498175</v>
      </c>
      <c r="H358" s="571">
        <f>TRUNC(E358* (1 + F358 / 100) * G358,2)</f>
        <v>14945.25</v>
      </c>
      <c r="I358" s="572">
        <f>I353 * (E358 * (1+F358/100))</f>
        <v>0</v>
      </c>
      <c r="J358" s="573">
        <f>H358 * I353</f>
        <v>0</v>
      </c>
    </row>
    <row r="359" spans="1:10" x14ac:dyDescent="0.35">
      <c r="A359" s="543" t="s">
        <v>410</v>
      </c>
      <c r="B359" s="556" t="s">
        <v>402</v>
      </c>
      <c r="C359" s="566" t="s">
        <v>411</v>
      </c>
      <c r="D359" s="567" t="s">
        <v>309</v>
      </c>
      <c r="E359" s="568">
        <v>0.01</v>
      </c>
      <c r="F359" s="568"/>
      <c r="G359" s="570">
        <f>H75</f>
        <v>436097</v>
      </c>
      <c r="H359" s="571">
        <f>TRUNC(E359* (1 + F359 / 100) * G359,2)</f>
        <v>4360.97</v>
      </c>
      <c r="I359" s="572">
        <f>I353 * (E359 * (1+F359/100))</f>
        <v>0</v>
      </c>
      <c r="J359" s="573">
        <f>H359 * I353</f>
        <v>0</v>
      </c>
    </row>
    <row r="360" spans="1:10" x14ac:dyDescent="0.35">
      <c r="A360" s="543" t="s">
        <v>314</v>
      </c>
      <c r="B360" s="556"/>
      <c r="C360" s="574"/>
      <c r="D360" s="543"/>
      <c r="E360" s="575"/>
      <c r="F360" s="575"/>
      <c r="G360" s="577" t="s">
        <v>315</v>
      </c>
      <c r="H360" s="583">
        <f>SUM(H356:H359)</f>
        <v>59378.96</v>
      </c>
      <c r="I360" s="579"/>
      <c r="J360" s="584">
        <f>SUM(J356:J359)</f>
        <v>0</v>
      </c>
    </row>
    <row r="361" spans="1:10" x14ac:dyDescent="0.35">
      <c r="A361" s="565" t="s">
        <v>316</v>
      </c>
      <c r="B361" s="556"/>
      <c r="C361" s="581" t="s">
        <v>317</v>
      </c>
      <c r="D361" s="543"/>
      <c r="E361" s="575"/>
      <c r="F361" s="575"/>
      <c r="G361" s="577"/>
      <c r="H361" s="578"/>
      <c r="I361" s="579"/>
      <c r="J361" s="580"/>
    </row>
    <row r="362" spans="1:10" x14ac:dyDescent="0.35">
      <c r="A362" s="565">
        <v>200007</v>
      </c>
      <c r="B362" s="556" t="s">
        <v>317</v>
      </c>
      <c r="C362" s="566" t="s">
        <v>380</v>
      </c>
      <c r="D362" s="567" t="s">
        <v>319</v>
      </c>
      <c r="E362" s="568">
        <v>0.95</v>
      </c>
      <c r="F362" s="568"/>
      <c r="G362" s="570">
        <v>31422</v>
      </c>
      <c r="H362" s="571">
        <f>TRUNC(E362* (1 + F362 / 100) * G362,2)</f>
        <v>29850.9</v>
      </c>
      <c r="I362" s="572">
        <f>I353 * (E362 * (1+F362/100))</f>
        <v>0</v>
      </c>
      <c r="J362" s="573">
        <f>H362 * I353</f>
        <v>0</v>
      </c>
    </row>
    <row r="363" spans="1:10" x14ac:dyDescent="0.35">
      <c r="A363" s="543" t="s">
        <v>320</v>
      </c>
      <c r="B363" s="556"/>
      <c r="C363" s="574"/>
      <c r="D363" s="543"/>
      <c r="E363" s="575"/>
      <c r="F363" s="575"/>
      <c r="G363" s="577" t="s">
        <v>321</v>
      </c>
      <c r="H363" s="583">
        <f>SUM(H361:H362)</f>
        <v>29850.9</v>
      </c>
      <c r="I363" s="579"/>
      <c r="J363" s="584">
        <f>SUM(J361:J362)</f>
        <v>0</v>
      </c>
    </row>
    <row r="364" spans="1:10" x14ac:dyDescent="0.35">
      <c r="A364" s="565" t="s">
        <v>322</v>
      </c>
      <c r="B364" s="556"/>
      <c r="C364" s="585" t="s">
        <v>323</v>
      </c>
      <c r="D364" s="543"/>
      <c r="E364" s="575"/>
      <c r="F364" s="575"/>
      <c r="G364" s="577"/>
      <c r="H364" s="578"/>
      <c r="I364" s="579"/>
      <c r="J364" s="580"/>
    </row>
    <row r="365" spans="1:10" x14ac:dyDescent="0.35">
      <c r="A365" s="565">
        <v>300026</v>
      </c>
      <c r="B365" s="556" t="s">
        <v>323</v>
      </c>
      <c r="C365" s="566" t="s">
        <v>324</v>
      </c>
      <c r="D365" s="567" t="s">
        <v>189</v>
      </c>
      <c r="E365" s="568">
        <v>0.20300000000000001</v>
      </c>
      <c r="F365" s="568"/>
      <c r="G365" s="570">
        <v>2089</v>
      </c>
      <c r="H365" s="571">
        <f>TRUNC(E365* (1 + F365 / 100) * G365,2)</f>
        <v>424.06</v>
      </c>
      <c r="I365" s="572">
        <f>I353 * (E365 * (1+F365/100))</f>
        <v>0</v>
      </c>
      <c r="J365" s="573">
        <f>H365 * I353</f>
        <v>0</v>
      </c>
    </row>
    <row r="366" spans="1:10" x14ac:dyDescent="0.35">
      <c r="A366" s="565">
        <v>300002</v>
      </c>
      <c r="B366" s="556" t="s">
        <v>323</v>
      </c>
      <c r="C366" s="566" t="s">
        <v>412</v>
      </c>
      <c r="D366" s="567" t="s">
        <v>413</v>
      </c>
      <c r="E366" s="568">
        <v>0.1</v>
      </c>
      <c r="F366" s="568"/>
      <c r="G366" s="570">
        <v>1580</v>
      </c>
      <c r="H366" s="571">
        <f>TRUNC(E366* (1 + F366 / 100) * G366,2)</f>
        <v>158</v>
      </c>
      <c r="I366" s="572">
        <f>I353 * (E366 * (1+F366/100))</f>
        <v>0</v>
      </c>
      <c r="J366" s="573">
        <f>H366 * I353</f>
        <v>0</v>
      </c>
    </row>
    <row r="367" spans="1:10" x14ac:dyDescent="0.35">
      <c r="A367" s="543" t="s">
        <v>325</v>
      </c>
      <c r="B367" s="556"/>
      <c r="C367" s="574"/>
      <c r="D367" s="543"/>
      <c r="E367" s="575"/>
      <c r="F367" s="575"/>
      <c r="G367" s="577" t="s">
        <v>326</v>
      </c>
      <c r="H367" s="583">
        <f>SUM(H364:H366)</f>
        <v>582.05999999999995</v>
      </c>
      <c r="I367" s="579"/>
      <c r="J367" s="584">
        <f>SUM(J364:J366)</f>
        <v>0</v>
      </c>
    </row>
    <row r="368" spans="1:10" x14ac:dyDescent="0.35">
      <c r="A368" s="543" t="s">
        <v>327</v>
      </c>
      <c r="B368" s="27"/>
      <c r="C368" s="581" t="s">
        <v>328</v>
      </c>
      <c r="D368" s="543"/>
      <c r="E368" s="575"/>
      <c r="F368" s="575"/>
      <c r="G368" s="577"/>
      <c r="H368" s="578"/>
      <c r="I368" s="579"/>
      <c r="J368" s="580"/>
    </row>
    <row r="369" spans="1:10" x14ac:dyDescent="0.35">
      <c r="A369" s="565"/>
      <c r="B369" s="556"/>
      <c r="C369" s="566"/>
      <c r="D369" s="567"/>
      <c r="E369" s="568"/>
      <c r="F369" s="568"/>
      <c r="G369" s="570"/>
      <c r="H369" s="571"/>
      <c r="I369" s="572"/>
      <c r="J369" s="573"/>
    </row>
    <row r="370" spans="1:10" x14ac:dyDescent="0.35">
      <c r="A370" s="582" t="s">
        <v>329</v>
      </c>
      <c r="B370" s="27"/>
      <c r="C370" s="574"/>
      <c r="D370" s="543"/>
      <c r="E370" s="575"/>
      <c r="F370" s="575"/>
      <c r="G370" s="577" t="s">
        <v>330</v>
      </c>
      <c r="H370" s="571">
        <f>SUM(H368:H369)</f>
        <v>0</v>
      </c>
      <c r="I370" s="579"/>
      <c r="J370" s="573">
        <f>SUM(J368:J369)</f>
        <v>0</v>
      </c>
    </row>
    <row r="371" spans="1:10" x14ac:dyDescent="0.35">
      <c r="A371" s="543"/>
      <c r="B371" s="587"/>
      <c r="C371" s="574"/>
      <c r="D371" s="543"/>
      <c r="E371" s="575"/>
      <c r="F371" s="575"/>
      <c r="G371" s="577"/>
      <c r="H371" s="578"/>
      <c r="I371" s="579"/>
      <c r="J371" s="580"/>
    </row>
    <row r="372" spans="1:10" ht="15" thickBot="1" x14ac:dyDescent="0.4">
      <c r="A372" s="543" t="s">
        <v>92</v>
      </c>
      <c r="B372" s="587"/>
      <c r="C372" s="589"/>
      <c r="D372" s="590"/>
      <c r="E372" s="591"/>
      <c r="F372" s="592" t="s">
        <v>331</v>
      </c>
      <c r="G372" s="593">
        <f>SUM(H354:H371)/2</f>
        <v>89811.92</v>
      </c>
      <c r="H372" s="594">
        <f>IF($A$2="CD",IF($A$3=1,ROUND(SUM(H354:H371)/2,0),IF($A$3=3,ROUND(SUM(H354:H371)/2,-1),SUM(H354:H371)/2)),SUM(H354:H371)/2)</f>
        <v>89812</v>
      </c>
      <c r="I372" s="595">
        <f>SUM(J354:J371)/2</f>
        <v>0</v>
      </c>
      <c r="J372" s="596">
        <f>IF($A$2="CD",IF($A$3=1,ROUND(SUM(J354:J371)/2,0),IF($A$3=3,ROUND(SUM(J354:J371)/2,-1),SUM(J354:J371)/2)),SUM(J354:J371)/2)</f>
        <v>0</v>
      </c>
    </row>
    <row r="373" spans="1:10" ht="15" thickTop="1" x14ac:dyDescent="0.35">
      <c r="A373" s="543" t="s">
        <v>364</v>
      </c>
      <c r="B373" s="587"/>
      <c r="C373" s="600" t="s">
        <v>256</v>
      </c>
      <c r="D373" s="601"/>
      <c r="E373" s="602"/>
      <c r="F373" s="602"/>
      <c r="G373" s="603"/>
      <c r="H373" s="604"/>
      <c r="I373" s="579"/>
      <c r="J373" s="605"/>
    </row>
    <row r="374" spans="1:10" x14ac:dyDescent="0.35">
      <c r="A374" s="565" t="s">
        <v>263</v>
      </c>
      <c r="B374" s="587"/>
      <c r="C374" s="606" t="s">
        <v>234</v>
      </c>
      <c r="D374" s="607"/>
      <c r="E374" s="608"/>
      <c r="F374" s="609">
        <f>$F$3</f>
        <v>0.15</v>
      </c>
      <c r="G374" s="610"/>
      <c r="H374" s="611">
        <f>ROUND(H372*F374,2)</f>
        <v>13471.8</v>
      </c>
      <c r="I374" s="579"/>
      <c r="J374" s="573">
        <f>ROUND(J372*F374,2)</f>
        <v>0</v>
      </c>
    </row>
    <row r="375" spans="1:10" x14ac:dyDescent="0.35">
      <c r="A375" s="565" t="s">
        <v>365</v>
      </c>
      <c r="B375" s="587"/>
      <c r="C375" s="606" t="s">
        <v>236</v>
      </c>
      <c r="D375" s="607"/>
      <c r="E375" s="608"/>
      <c r="F375" s="609">
        <f>$G$3</f>
        <v>0.02</v>
      </c>
      <c r="G375" s="610"/>
      <c r="H375" s="611">
        <f>ROUND(H372*F375,2)</f>
        <v>1796.24</v>
      </c>
      <c r="I375" s="579"/>
      <c r="J375" s="573">
        <f>ROUND(J372*F375,2)</f>
        <v>0</v>
      </c>
    </row>
    <row r="376" spans="1:10" x14ac:dyDescent="0.35">
      <c r="A376" s="565" t="s">
        <v>265</v>
      </c>
      <c r="B376" s="587"/>
      <c r="C376" s="606" t="s">
        <v>238</v>
      </c>
      <c r="D376" s="607"/>
      <c r="E376" s="608"/>
      <c r="F376" s="609">
        <f>$H$3</f>
        <v>0.05</v>
      </c>
      <c r="G376" s="610"/>
      <c r="H376" s="611">
        <f>ROUND(H372*F376,2)</f>
        <v>4490.6000000000004</v>
      </c>
      <c r="I376" s="579"/>
      <c r="J376" s="573">
        <f>ROUND(J372*F376,2)</f>
        <v>0</v>
      </c>
    </row>
    <row r="377" spans="1:10" x14ac:dyDescent="0.35">
      <c r="A377" s="565" t="s">
        <v>267</v>
      </c>
      <c r="B377" s="587"/>
      <c r="C377" s="606" t="s">
        <v>242</v>
      </c>
      <c r="D377" s="607"/>
      <c r="E377" s="608"/>
      <c r="F377" s="609">
        <f>$I$3</f>
        <v>0.19</v>
      </c>
      <c r="G377" s="610"/>
      <c r="H377" s="611">
        <f>ROUND(H376*F377,2)</f>
        <v>853.21</v>
      </c>
      <c r="I377" s="579"/>
      <c r="J377" s="573">
        <f>ROUND(J376*F377,2)</f>
        <v>0</v>
      </c>
    </row>
    <row r="378" spans="1:10" x14ac:dyDescent="0.35">
      <c r="A378" s="543" t="s">
        <v>366</v>
      </c>
      <c r="B378" s="587"/>
      <c r="C378" s="581" t="s">
        <v>367</v>
      </c>
      <c r="D378" s="543"/>
      <c r="E378" s="575"/>
      <c r="F378" s="575"/>
      <c r="G378" s="612"/>
      <c r="H378" s="613">
        <f>SUM(H374:H377)</f>
        <v>20611.849999999999</v>
      </c>
      <c r="I378" s="588"/>
      <c r="J378" s="614">
        <f>SUM(J374:J377)</f>
        <v>0</v>
      </c>
    </row>
    <row r="379" spans="1:10" ht="15" thickBot="1" x14ac:dyDescent="0.4">
      <c r="A379" s="543" t="s">
        <v>368</v>
      </c>
      <c r="B379" s="587"/>
      <c r="C379" s="615"/>
      <c r="D379" s="616"/>
      <c r="E379" s="591"/>
      <c r="F379" s="592" t="s">
        <v>369</v>
      </c>
      <c r="G379" s="617">
        <f>H378+H372</f>
        <v>110423.85</v>
      </c>
      <c r="H379" s="594">
        <f>IF($A$3=2,ROUND((H372+H378),2),IF($A$3=3,ROUND((H372+H378),-1),ROUND((H372+H378),0)))</f>
        <v>110424</v>
      </c>
      <c r="I379" s="595"/>
      <c r="J379" s="596">
        <f>IF($A$3=2,ROUND((J372+J378),2),IF($A$3=3,ROUND((J372+J378),-1),ROUND((J372+J378),0)))</f>
        <v>0</v>
      </c>
    </row>
    <row r="380" spans="1:10" ht="15" thickTop="1" x14ac:dyDescent="0.35">
      <c r="C380" s="27"/>
      <c r="D380" s="90"/>
      <c r="E380" s="27"/>
      <c r="F380" s="27"/>
      <c r="G380" s="27"/>
      <c r="H380" s="27"/>
      <c r="I380" s="554"/>
      <c r="J380" s="555"/>
    </row>
    <row r="381" spans="1:10" ht="15" thickBot="1" x14ac:dyDescent="0.4">
      <c r="C381" s="27"/>
      <c r="D381" s="90"/>
      <c r="E381" s="27"/>
      <c r="F381" s="27"/>
      <c r="G381" s="27"/>
      <c r="H381" s="27"/>
      <c r="I381" s="554"/>
      <c r="J381" s="555"/>
    </row>
    <row r="382" spans="1:10" ht="15" thickTop="1" x14ac:dyDescent="0.35">
      <c r="A382" s="543" t="s">
        <v>414</v>
      </c>
      <c r="B382" s="554"/>
      <c r="C382" s="913" t="s">
        <v>120</v>
      </c>
      <c r="D382" s="914"/>
      <c r="E382" s="914"/>
      <c r="F382" s="914"/>
      <c r="G382" s="557"/>
      <c r="H382" s="558" t="s">
        <v>354</v>
      </c>
      <c r="I382" s="559" t="s">
        <v>299</v>
      </c>
      <c r="J382" s="560" t="s">
        <v>95</v>
      </c>
    </row>
    <row r="383" spans="1:10" x14ac:dyDescent="0.35">
      <c r="A383" s="543"/>
      <c r="B383" s="554"/>
      <c r="C383" s="915"/>
      <c r="D383" s="916"/>
      <c r="E383" s="916"/>
      <c r="F383" s="916"/>
      <c r="G383" s="561"/>
      <c r="H383" s="562" t="e">
        <f>"ITEM:   "&amp;PRESUPUESTO!#REF!</f>
        <v>#REF!</v>
      </c>
      <c r="I383" s="599" t="e">
        <f>PRESUPUESTO!#REF!</f>
        <v>#REF!</v>
      </c>
      <c r="J383" s="564"/>
    </row>
    <row r="384" spans="1:10" x14ac:dyDescent="0.35">
      <c r="A384" s="622" t="s">
        <v>301</v>
      </c>
      <c r="B384" s="623"/>
      <c r="C384" s="660" t="s">
        <v>88</v>
      </c>
      <c r="D384" s="661" t="s">
        <v>89</v>
      </c>
      <c r="E384" s="662" t="s">
        <v>90</v>
      </c>
      <c r="F384" s="663" t="s">
        <v>302</v>
      </c>
      <c r="G384" s="628" t="s">
        <v>303</v>
      </c>
      <c r="H384" s="571" t="s">
        <v>304</v>
      </c>
      <c r="I384" s="629"/>
      <c r="J384" s="573" t="s">
        <v>304</v>
      </c>
    </row>
    <row r="385" spans="1:10" x14ac:dyDescent="0.35">
      <c r="A385" s="565"/>
      <c r="B385" s="554"/>
      <c r="C385" s="574"/>
      <c r="D385" s="543"/>
      <c r="E385" s="575"/>
      <c r="F385" s="576"/>
      <c r="G385" s="577"/>
      <c r="H385" s="578"/>
      <c r="I385" s="664"/>
      <c r="J385" s="580"/>
    </row>
    <row r="386" spans="1:10" x14ac:dyDescent="0.35">
      <c r="A386" s="565" t="s">
        <v>305</v>
      </c>
      <c r="B386" s="554"/>
      <c r="C386" s="581" t="s">
        <v>306</v>
      </c>
      <c r="D386" s="543"/>
      <c r="E386" s="575"/>
      <c r="F386" s="576"/>
      <c r="G386" s="577"/>
      <c r="H386" s="665"/>
      <c r="I386" s="666"/>
      <c r="J386" s="580"/>
    </row>
    <row r="387" spans="1:10" x14ac:dyDescent="0.35">
      <c r="A387" s="565">
        <v>115018</v>
      </c>
      <c r="B387" s="554"/>
      <c r="C387" s="566" t="s">
        <v>415</v>
      </c>
      <c r="D387" s="567" t="s">
        <v>312</v>
      </c>
      <c r="E387" s="568">
        <v>1</v>
      </c>
      <c r="F387" s="569"/>
      <c r="G387" s="570">
        <v>14300</v>
      </c>
      <c r="H387" s="667">
        <f>TRUNC(E387* (1 + F387 / 100) * G387,2)</f>
        <v>14300</v>
      </c>
      <c r="I387" s="668" t="e">
        <f>I383 * (E387 * (1+F387/100))</f>
        <v>#REF!</v>
      </c>
      <c r="J387" s="573" t="e">
        <f>H387 * I383</f>
        <v>#REF!</v>
      </c>
    </row>
    <row r="388" spans="1:10" x14ac:dyDescent="0.35">
      <c r="A388" s="582" t="s">
        <v>314</v>
      </c>
      <c r="B388" s="554"/>
      <c r="C388" s="574"/>
      <c r="D388" s="543"/>
      <c r="E388" s="575"/>
      <c r="F388" s="576"/>
      <c r="G388" s="577" t="s">
        <v>315</v>
      </c>
      <c r="H388" s="583">
        <f>SUM(H386:H387)</f>
        <v>14300</v>
      </c>
      <c r="I388" s="636"/>
      <c r="J388" s="584" t="e">
        <f>SUM(J386:J387)</f>
        <v>#REF!</v>
      </c>
    </row>
    <row r="389" spans="1:10" x14ac:dyDescent="0.35">
      <c r="A389" s="543" t="s">
        <v>327</v>
      </c>
      <c r="B389" s="586"/>
      <c r="C389" s="581" t="s">
        <v>328</v>
      </c>
      <c r="D389" s="543"/>
      <c r="E389" s="575"/>
      <c r="F389" s="576"/>
      <c r="G389" s="577"/>
      <c r="H389" s="578"/>
      <c r="I389" s="636"/>
      <c r="J389" s="580"/>
    </row>
    <row r="390" spans="1:10" x14ac:dyDescent="0.35">
      <c r="A390" s="565"/>
      <c r="B390" s="556"/>
      <c r="C390" s="566"/>
      <c r="D390" s="567"/>
      <c r="E390" s="568"/>
      <c r="F390" s="569"/>
      <c r="G390" s="570"/>
      <c r="H390" s="571"/>
      <c r="I390" s="572"/>
      <c r="J390" s="573"/>
    </row>
    <row r="391" spans="1:10" x14ac:dyDescent="0.35">
      <c r="A391" s="582" t="s">
        <v>329</v>
      </c>
      <c r="B391" s="586"/>
      <c r="C391" s="574"/>
      <c r="D391" s="543"/>
      <c r="E391" s="575"/>
      <c r="F391" s="576"/>
      <c r="G391" s="577" t="s">
        <v>383</v>
      </c>
      <c r="H391" s="571">
        <f>SUM(H389:H390)</f>
        <v>0</v>
      </c>
      <c r="I391" s="636"/>
      <c r="J391" s="573">
        <f>SUM(J389:J390)</f>
        <v>0</v>
      </c>
    </row>
    <row r="392" spans="1:10" x14ac:dyDescent="0.35">
      <c r="A392" s="543"/>
      <c r="B392" s="642"/>
      <c r="C392" s="574"/>
      <c r="D392" s="543"/>
      <c r="E392" s="575"/>
      <c r="F392" s="576"/>
      <c r="G392" s="577"/>
      <c r="H392" s="578"/>
      <c r="I392" s="666"/>
      <c r="J392" s="580"/>
    </row>
    <row r="393" spans="1:10" ht="15" thickBot="1" x14ac:dyDescent="0.4">
      <c r="A393" s="543" t="s">
        <v>92</v>
      </c>
      <c r="B393" s="642"/>
      <c r="C393" s="589"/>
      <c r="D393" s="590"/>
      <c r="E393" s="591"/>
      <c r="F393" s="592" t="s">
        <v>331</v>
      </c>
      <c r="G393" s="593">
        <f>SUM(H384:H392)/2</f>
        <v>14300</v>
      </c>
      <c r="H393" s="594">
        <f>IF($A$2="CD",IF($A$3=1,ROUND(SUM(H384:H392)/2,0),IF($A$3=3,ROUND(SUM(H384:H392)/2,-1),SUM(H384:H392)/2)),SUM(H384:H392)/2)</f>
        <v>14300</v>
      </c>
      <c r="I393" s="595" t="e">
        <f>SUM(J384:J392)/2</f>
        <v>#REF!</v>
      </c>
      <c r="J393" s="596" t="e">
        <f>IF($A$2="CD",IF($A$3=1,ROUND(SUM(J384:J392)/2,0),IF($A$3=3,ROUND(SUM(J384:J392)/2,-1),SUM(J384:J392)/2)),SUM(J384:J392)/2)</f>
        <v>#REF!</v>
      </c>
    </row>
    <row r="394" spans="1:10" ht="15" thickTop="1" x14ac:dyDescent="0.35">
      <c r="A394" s="543" t="s">
        <v>364</v>
      </c>
      <c r="B394" s="642"/>
      <c r="C394" s="600" t="s">
        <v>256</v>
      </c>
      <c r="D394" s="601"/>
      <c r="E394" s="602"/>
      <c r="F394" s="658"/>
      <c r="G394" s="603"/>
      <c r="H394" s="604"/>
      <c r="I394" s="579"/>
      <c r="J394" s="605"/>
    </row>
    <row r="395" spans="1:10" x14ac:dyDescent="0.35">
      <c r="A395" s="565" t="s">
        <v>263</v>
      </c>
      <c r="B395" s="642"/>
      <c r="C395" s="606" t="s">
        <v>234</v>
      </c>
      <c r="D395" s="607"/>
      <c r="E395" s="608"/>
      <c r="F395" s="669">
        <f>$F$3</f>
        <v>0.15</v>
      </c>
      <c r="G395" s="610"/>
      <c r="H395" s="611">
        <f>ROUND(H393*F395,2)</f>
        <v>2145</v>
      </c>
      <c r="I395" s="579"/>
      <c r="J395" s="573" t="e">
        <f>ROUND(J393*F395,2)</f>
        <v>#REF!</v>
      </c>
    </row>
    <row r="396" spans="1:10" x14ac:dyDescent="0.35">
      <c r="A396" s="565" t="s">
        <v>365</v>
      </c>
      <c r="B396" s="642"/>
      <c r="C396" s="606" t="s">
        <v>236</v>
      </c>
      <c r="D396" s="607"/>
      <c r="E396" s="608"/>
      <c r="F396" s="669">
        <f>$G$3</f>
        <v>0.02</v>
      </c>
      <c r="G396" s="610"/>
      <c r="H396" s="611">
        <f>ROUND(H393*F396,2)</f>
        <v>286</v>
      </c>
      <c r="I396" s="579"/>
      <c r="J396" s="573" t="e">
        <f>ROUND(J393*F396,2)</f>
        <v>#REF!</v>
      </c>
    </row>
    <row r="397" spans="1:10" x14ac:dyDescent="0.35">
      <c r="A397" s="565" t="s">
        <v>265</v>
      </c>
      <c r="B397" s="642"/>
      <c r="C397" s="606" t="s">
        <v>238</v>
      </c>
      <c r="D397" s="607"/>
      <c r="E397" s="608"/>
      <c r="F397" s="669">
        <f>$H$3</f>
        <v>0.05</v>
      </c>
      <c r="G397" s="610"/>
      <c r="H397" s="611">
        <f>ROUND(H393*F397,2)</f>
        <v>715</v>
      </c>
      <c r="I397" s="579"/>
      <c r="J397" s="573" t="e">
        <f>ROUND(J393*F397,2)</f>
        <v>#REF!</v>
      </c>
    </row>
    <row r="398" spans="1:10" x14ac:dyDescent="0.35">
      <c r="A398" s="565" t="s">
        <v>267</v>
      </c>
      <c r="B398" s="642"/>
      <c r="C398" s="606" t="s">
        <v>242</v>
      </c>
      <c r="D398" s="607"/>
      <c r="E398" s="608"/>
      <c r="F398" s="669">
        <f>$I$3</f>
        <v>0.19</v>
      </c>
      <c r="G398" s="610"/>
      <c r="H398" s="611">
        <f>ROUND(H397*F398,2)</f>
        <v>135.85</v>
      </c>
      <c r="I398" s="579"/>
      <c r="J398" s="573" t="e">
        <f>ROUND(J397*F398,2)</f>
        <v>#REF!</v>
      </c>
    </row>
    <row r="399" spans="1:10" x14ac:dyDescent="0.35">
      <c r="A399" s="543" t="s">
        <v>366</v>
      </c>
      <c r="B399" s="642"/>
      <c r="C399" s="581" t="s">
        <v>367</v>
      </c>
      <c r="D399" s="543"/>
      <c r="E399" s="575"/>
      <c r="F399" s="576"/>
      <c r="G399" s="612"/>
      <c r="H399" s="613">
        <f>SUM(H395:H398)</f>
        <v>3281.85</v>
      </c>
      <c r="I399" s="588"/>
      <c r="J399" s="614" t="e">
        <f>SUM(J395:J398)</f>
        <v>#REF!</v>
      </c>
    </row>
    <row r="400" spans="1:10" ht="15" thickBot="1" x14ac:dyDescent="0.4">
      <c r="A400" s="543" t="s">
        <v>368</v>
      </c>
      <c r="B400" s="642"/>
      <c r="C400" s="615"/>
      <c r="D400" s="616"/>
      <c r="E400" s="591"/>
      <c r="F400" s="592" t="s">
        <v>369</v>
      </c>
      <c r="G400" s="617">
        <f>H399+H393</f>
        <v>17581.849999999999</v>
      </c>
      <c r="H400" s="594">
        <f>IF($A$3=2,ROUND((H393+H399),2),IF($A$3=3,ROUND((H393+H399),-1),ROUND((H393+H399),0)))</f>
        <v>17582</v>
      </c>
      <c r="I400" s="595"/>
      <c r="J400" s="596" t="e">
        <f>IF($A$3=2,ROUND((J393+J399),2),IF($A$3=3,ROUND((J393+J399),-1),ROUND((J393+J399),0)))</f>
        <v>#REF!</v>
      </c>
    </row>
    <row r="401" spans="1:10" ht="15" thickTop="1" x14ac:dyDescent="0.35">
      <c r="C401" s="27"/>
      <c r="D401" s="90"/>
      <c r="E401" s="27"/>
      <c r="F401" s="27"/>
      <c r="G401" s="27"/>
      <c r="H401" s="27"/>
      <c r="I401" s="554"/>
      <c r="J401" s="555"/>
    </row>
    <row r="402" spans="1:10" ht="15" thickBot="1" x14ac:dyDescent="0.4">
      <c r="C402" s="27"/>
      <c r="D402" s="90"/>
      <c r="E402" s="27"/>
      <c r="F402" s="27"/>
      <c r="G402" s="27"/>
      <c r="H402" s="27"/>
      <c r="I402" s="554"/>
      <c r="J402" s="555"/>
    </row>
    <row r="403" spans="1:10" ht="15" thickTop="1" x14ac:dyDescent="0.35">
      <c r="A403" s="543" t="s">
        <v>416</v>
      </c>
      <c r="B403" s="554"/>
      <c r="C403" s="901" t="s">
        <v>121</v>
      </c>
      <c r="D403" s="902"/>
      <c r="E403" s="902"/>
      <c r="F403" s="902"/>
      <c r="G403" s="557"/>
      <c r="H403" s="618" t="s">
        <v>354</v>
      </c>
      <c r="I403" s="619" t="s">
        <v>378</v>
      </c>
      <c r="J403" s="558" t="s">
        <v>379</v>
      </c>
    </row>
    <row r="404" spans="1:10" x14ac:dyDescent="0.35">
      <c r="A404" s="543"/>
      <c r="B404" s="554"/>
      <c r="C404" s="903"/>
      <c r="D404" s="904"/>
      <c r="E404" s="904"/>
      <c r="F404" s="904"/>
      <c r="G404" s="561"/>
      <c r="H404" s="620" t="e">
        <f>"ITEM:   "&amp;PRESUPUESTO!#REF!</f>
        <v>#REF!</v>
      </c>
      <c r="I404" s="621" t="e">
        <f>PRESUPUESTO!#REF!</f>
        <v>#REF!</v>
      </c>
      <c r="J404" s="562"/>
    </row>
    <row r="405" spans="1:10" x14ac:dyDescent="0.35">
      <c r="A405" s="622" t="s">
        <v>301</v>
      </c>
      <c r="B405" s="623"/>
      <c r="C405" s="624" t="s">
        <v>88</v>
      </c>
      <c r="D405" s="625" t="s">
        <v>89</v>
      </c>
      <c r="E405" s="626" t="s">
        <v>90</v>
      </c>
      <c r="F405" s="627" t="s">
        <v>302</v>
      </c>
      <c r="G405" s="628" t="s">
        <v>303</v>
      </c>
      <c r="H405" s="571" t="s">
        <v>304</v>
      </c>
      <c r="I405" s="629"/>
      <c r="J405" s="571" t="s">
        <v>304</v>
      </c>
    </row>
    <row r="406" spans="1:10" x14ac:dyDescent="0.35">
      <c r="A406" s="565"/>
      <c r="B406" s="554"/>
      <c r="C406" s="630"/>
      <c r="D406" s="631"/>
      <c r="E406" s="554"/>
      <c r="F406" s="555"/>
      <c r="G406" s="577"/>
      <c r="H406" s="578"/>
      <c r="I406" s="664"/>
      <c r="J406" s="578"/>
    </row>
    <row r="407" spans="1:10" x14ac:dyDescent="0.35">
      <c r="A407" s="565" t="s">
        <v>305</v>
      </c>
      <c r="B407" s="554"/>
      <c r="C407" s="633" t="s">
        <v>306</v>
      </c>
      <c r="D407" s="631"/>
      <c r="E407" s="554"/>
      <c r="F407" s="555"/>
      <c r="G407" s="577"/>
      <c r="H407" s="578"/>
      <c r="I407" s="666"/>
      <c r="J407" s="578"/>
    </row>
    <row r="408" spans="1:10" x14ac:dyDescent="0.35">
      <c r="A408" s="565">
        <v>101625</v>
      </c>
      <c r="B408" s="556"/>
      <c r="C408" s="637" t="s">
        <v>417</v>
      </c>
      <c r="D408" s="638" t="s">
        <v>312</v>
      </c>
      <c r="E408" s="639">
        <v>2.0979999999999999</v>
      </c>
      <c r="F408" s="640"/>
      <c r="G408" s="570">
        <v>7370</v>
      </c>
      <c r="H408" s="667">
        <f>TRUNC(E408* (1 + F408 / 100) * G408,2)</f>
        <v>15462.26</v>
      </c>
      <c r="I408" s="572" t="e">
        <f>I404 * (E408 * (1+F408/100))</f>
        <v>#REF!</v>
      </c>
      <c r="J408" s="573" t="e">
        <f>H408 * I404</f>
        <v>#REF!</v>
      </c>
    </row>
    <row r="409" spans="1:10" x14ac:dyDescent="0.35">
      <c r="A409" s="582" t="s">
        <v>314</v>
      </c>
      <c r="B409" s="554"/>
      <c r="C409" s="630"/>
      <c r="D409" s="631"/>
      <c r="E409" s="554"/>
      <c r="F409" s="555"/>
      <c r="G409" s="577" t="s">
        <v>315</v>
      </c>
      <c r="H409" s="635">
        <f>SUM(H407:H408)</f>
        <v>15462.26</v>
      </c>
      <c r="I409" s="636"/>
      <c r="J409" s="635" t="e">
        <f>SUM(J407:J408)</f>
        <v>#REF!</v>
      </c>
    </row>
    <row r="410" spans="1:10" x14ac:dyDescent="0.35">
      <c r="A410" s="543" t="s">
        <v>327</v>
      </c>
      <c r="B410" s="586"/>
      <c r="C410" s="633" t="s">
        <v>328</v>
      </c>
      <c r="D410" s="631"/>
      <c r="E410" s="554"/>
      <c r="F410" s="555"/>
      <c r="G410" s="577"/>
      <c r="H410" s="578"/>
      <c r="I410" s="636"/>
      <c r="J410" s="578"/>
    </row>
    <row r="411" spans="1:10" x14ac:dyDescent="0.35">
      <c r="A411" s="565"/>
      <c r="B411" s="556"/>
      <c r="C411" s="637"/>
      <c r="D411" s="638"/>
      <c r="E411" s="639"/>
      <c r="F411" s="640"/>
      <c r="G411" s="570"/>
      <c r="H411" s="571"/>
      <c r="I411" s="572"/>
      <c r="J411" s="571"/>
    </row>
    <row r="412" spans="1:10" x14ac:dyDescent="0.35">
      <c r="A412" s="582" t="s">
        <v>329</v>
      </c>
      <c r="B412" s="586"/>
      <c r="C412" s="630"/>
      <c r="D412" s="631"/>
      <c r="E412" s="554"/>
      <c r="F412" s="555"/>
      <c r="G412" s="577" t="s">
        <v>383</v>
      </c>
      <c r="H412" s="571">
        <f>SUM(H410:H411)</f>
        <v>0</v>
      </c>
      <c r="I412" s="636"/>
      <c r="J412" s="571">
        <f>SUM(J410:J411)</f>
        <v>0</v>
      </c>
    </row>
    <row r="413" spans="1:10" x14ac:dyDescent="0.35">
      <c r="A413" s="543"/>
      <c r="B413" s="642"/>
      <c r="C413" s="630"/>
      <c r="D413" s="631"/>
      <c r="E413" s="554"/>
      <c r="F413" s="555"/>
      <c r="G413" s="577"/>
      <c r="H413" s="578"/>
      <c r="I413" s="666"/>
      <c r="J413" s="578"/>
    </row>
    <row r="414" spans="1:10" ht="15" thickBot="1" x14ac:dyDescent="0.4">
      <c r="A414" s="543" t="s">
        <v>92</v>
      </c>
      <c r="B414" s="642"/>
      <c r="C414" s="643"/>
      <c r="D414" s="644"/>
      <c r="E414" s="645"/>
      <c r="F414" s="646" t="s">
        <v>331</v>
      </c>
      <c r="G414" s="593">
        <f>SUM(H405:H413)/2</f>
        <v>15462.26</v>
      </c>
      <c r="H414" s="594">
        <f>IF($A$2="CD",IF($A$3=1,ROUND(SUM(H405:H413)/2,0),IF($A$3=3,ROUND(SUM(H405:H413)/2,-1),SUM(H405:H413)/2)),SUM(H405:H413)/2)</f>
        <v>15462</v>
      </c>
      <c r="I414" s="595"/>
      <c r="J414" s="594" t="e">
        <f>IF($A$2="CD",IF($A$3=1,ROUND(SUM(J405:J413)/2,0),IF($A$3=3,ROUND(SUM(J405:J413)/2,-1),SUM(J405:J413)/2)),SUM(J405:J413)/2)</f>
        <v>#REF!</v>
      </c>
    </row>
    <row r="415" spans="1:10" ht="15" thickTop="1" x14ac:dyDescent="0.35">
      <c r="A415" s="543" t="s">
        <v>364</v>
      </c>
      <c r="B415" s="642"/>
      <c r="C415" s="647" t="s">
        <v>256</v>
      </c>
      <c r="D415" s="648"/>
      <c r="E415" s="649"/>
      <c r="F415" s="650"/>
      <c r="G415" s="603"/>
      <c r="H415" s="604"/>
      <c r="I415" s="579"/>
      <c r="J415" s="604"/>
    </row>
    <row r="416" spans="1:10" x14ac:dyDescent="0.35">
      <c r="A416" s="565" t="s">
        <v>263</v>
      </c>
      <c r="B416" s="642"/>
      <c r="C416" s="651" t="s">
        <v>234</v>
      </c>
      <c r="D416" s="652"/>
      <c r="E416" s="653"/>
      <c r="F416" s="654">
        <f>$F$3</f>
        <v>0.15</v>
      </c>
      <c r="G416" s="610"/>
      <c r="H416" s="611">
        <f>ROUND(H414*F416,2)</f>
        <v>2319.3000000000002</v>
      </c>
      <c r="I416" s="579"/>
      <c r="J416" s="611" t="e">
        <f>ROUND(J414*H416,2)</f>
        <v>#REF!</v>
      </c>
    </row>
    <row r="417" spans="1:10" x14ac:dyDescent="0.35">
      <c r="A417" s="565" t="s">
        <v>365</v>
      </c>
      <c r="B417" s="642"/>
      <c r="C417" s="651" t="s">
        <v>236</v>
      </c>
      <c r="D417" s="652"/>
      <c r="E417" s="653"/>
      <c r="F417" s="654">
        <f>$G$3</f>
        <v>0.02</v>
      </c>
      <c r="G417" s="610"/>
      <c r="H417" s="611">
        <f>ROUND(H414*F417,2)</f>
        <v>309.24</v>
      </c>
      <c r="I417" s="579"/>
      <c r="J417" s="611" t="e">
        <f>ROUND(J414*H417,2)</f>
        <v>#REF!</v>
      </c>
    </row>
    <row r="418" spans="1:10" x14ac:dyDescent="0.35">
      <c r="A418" s="565" t="s">
        <v>265</v>
      </c>
      <c r="B418" s="642"/>
      <c r="C418" s="651" t="s">
        <v>238</v>
      </c>
      <c r="D418" s="652"/>
      <c r="E418" s="653"/>
      <c r="F418" s="654">
        <f>$H$3</f>
        <v>0.05</v>
      </c>
      <c r="G418" s="610"/>
      <c r="H418" s="611">
        <f>ROUND(H414*F418,2)</f>
        <v>773.1</v>
      </c>
      <c r="I418" s="579"/>
      <c r="J418" s="611" t="e">
        <f>ROUND(J414*H418,2)</f>
        <v>#REF!</v>
      </c>
    </row>
    <row r="419" spans="1:10" x14ac:dyDescent="0.35">
      <c r="A419" s="565" t="s">
        <v>267</v>
      </c>
      <c r="B419" s="642"/>
      <c r="C419" s="651" t="s">
        <v>242</v>
      </c>
      <c r="D419" s="652"/>
      <c r="E419" s="653"/>
      <c r="F419" s="654">
        <f>$I$3</f>
        <v>0.19</v>
      </c>
      <c r="G419" s="610"/>
      <c r="H419" s="611">
        <f>ROUND(H418*F419,2)</f>
        <v>146.88999999999999</v>
      </c>
      <c r="I419" s="579"/>
      <c r="J419" s="611" t="e">
        <f>ROUND(J418*H419,2)</f>
        <v>#REF!</v>
      </c>
    </row>
    <row r="420" spans="1:10" x14ac:dyDescent="0.35">
      <c r="A420" s="543" t="s">
        <v>366</v>
      </c>
      <c r="B420" s="642"/>
      <c r="C420" s="633" t="s">
        <v>367</v>
      </c>
      <c r="D420" s="631"/>
      <c r="E420" s="554"/>
      <c r="F420" s="555"/>
      <c r="G420" s="612"/>
      <c r="H420" s="613">
        <f>SUM(H416:H419)</f>
        <v>3548.5299999999997</v>
      </c>
      <c r="I420" s="588"/>
      <c r="J420" s="613" t="e">
        <f>SUM(J416:J419)</f>
        <v>#REF!</v>
      </c>
    </row>
    <row r="421" spans="1:10" ht="15" thickBot="1" x14ac:dyDescent="0.4">
      <c r="A421" s="543" t="s">
        <v>368</v>
      </c>
      <c r="B421" s="642"/>
      <c r="C421" s="655"/>
      <c r="D421" s="656"/>
      <c r="E421" s="645"/>
      <c r="F421" s="646" t="s">
        <v>369</v>
      </c>
      <c r="G421" s="617">
        <f>H420+H414</f>
        <v>19010.53</v>
      </c>
      <c r="H421" s="594">
        <f>IF($A$3=2,ROUND((H414+H420),2),IF($A$3=3,ROUND((H414+H420),-1),ROUND((H414+H420),0)))</f>
        <v>19011</v>
      </c>
      <c r="I421" s="595"/>
      <c r="J421" s="594" t="e">
        <f>IF($A$3=2,ROUND((J414+J420),2),IF($A$3=3,ROUND((J414+J420),-1),ROUND((J414+J420),0)))</f>
        <v>#REF!</v>
      </c>
    </row>
    <row r="422" spans="1:10" ht="15" thickTop="1" x14ac:dyDescent="0.35">
      <c r="C422" s="27"/>
      <c r="D422" s="90"/>
      <c r="E422" s="27"/>
      <c r="F422" s="27"/>
      <c r="G422" s="27"/>
      <c r="H422" s="27"/>
      <c r="I422" s="554"/>
      <c r="J422" s="555"/>
    </row>
    <row r="423" spans="1:10" ht="15" thickBot="1" x14ac:dyDescent="0.4">
      <c r="C423" s="27"/>
      <c r="D423" s="90"/>
      <c r="E423" s="27"/>
      <c r="F423" s="27"/>
      <c r="G423" s="27"/>
      <c r="H423" s="27"/>
      <c r="I423" s="554"/>
      <c r="J423" s="555"/>
    </row>
    <row r="424" spans="1:10" ht="15" thickTop="1" x14ac:dyDescent="0.35">
      <c r="A424" s="543" t="s">
        <v>418</v>
      </c>
      <c r="B424" s="554"/>
      <c r="C424" s="913" t="s">
        <v>122</v>
      </c>
      <c r="D424" s="914"/>
      <c r="E424" s="914"/>
      <c r="F424" s="914"/>
      <c r="G424" s="557"/>
      <c r="H424" s="558" t="s">
        <v>391</v>
      </c>
      <c r="I424" s="559" t="s">
        <v>299</v>
      </c>
      <c r="J424" s="560" t="s">
        <v>95</v>
      </c>
    </row>
    <row r="425" spans="1:10" x14ac:dyDescent="0.35">
      <c r="A425" s="543"/>
      <c r="B425" s="554"/>
      <c r="C425" s="915"/>
      <c r="D425" s="916"/>
      <c r="E425" s="916"/>
      <c r="F425" s="916"/>
      <c r="G425" s="561"/>
      <c r="H425" s="562" t="e">
        <f>"ITEM:   "&amp;PRESUPUESTO!#REF!</f>
        <v>#REF!</v>
      </c>
      <c r="I425" s="599" t="e">
        <f>PRESUPUESTO!#REF!</f>
        <v>#REF!</v>
      </c>
      <c r="J425" s="564"/>
    </row>
    <row r="426" spans="1:10" x14ac:dyDescent="0.35">
      <c r="A426" s="565" t="s">
        <v>301</v>
      </c>
      <c r="B426" s="554"/>
      <c r="C426" s="566" t="s">
        <v>88</v>
      </c>
      <c r="D426" s="567" t="s">
        <v>89</v>
      </c>
      <c r="E426" s="568" t="s">
        <v>90</v>
      </c>
      <c r="F426" s="569" t="s">
        <v>302</v>
      </c>
      <c r="G426" s="570" t="s">
        <v>303</v>
      </c>
      <c r="H426" s="571" t="s">
        <v>304</v>
      </c>
      <c r="I426" s="572"/>
      <c r="J426" s="573" t="s">
        <v>304</v>
      </c>
    </row>
    <row r="427" spans="1:10" x14ac:dyDescent="0.35">
      <c r="A427" s="565"/>
      <c r="B427" s="554"/>
      <c r="C427" s="574"/>
      <c r="D427" s="543"/>
      <c r="E427" s="575"/>
      <c r="F427" s="576"/>
      <c r="G427" s="577"/>
      <c r="H427" s="578"/>
      <c r="I427" s="579"/>
      <c r="J427" s="580"/>
    </row>
    <row r="428" spans="1:10" x14ac:dyDescent="0.35">
      <c r="A428" s="565" t="s">
        <v>305</v>
      </c>
      <c r="B428" s="554"/>
      <c r="C428" s="581" t="s">
        <v>306</v>
      </c>
      <c r="D428" s="543"/>
      <c r="E428" s="575"/>
      <c r="F428" s="576"/>
      <c r="G428" s="577"/>
      <c r="H428" s="578"/>
      <c r="I428" s="579"/>
      <c r="J428" s="580"/>
    </row>
    <row r="429" spans="1:10" x14ac:dyDescent="0.35">
      <c r="A429" s="565">
        <v>119030</v>
      </c>
      <c r="B429" s="556"/>
      <c r="C429" s="637" t="s">
        <v>419</v>
      </c>
      <c r="D429" s="638" t="s">
        <v>312</v>
      </c>
      <c r="E429" s="639">
        <v>1.25</v>
      </c>
      <c r="F429" s="640">
        <v>1</v>
      </c>
      <c r="G429" s="570">
        <v>1805</v>
      </c>
      <c r="H429" s="571">
        <f>TRUNC(E429* (1 + F429 / 100) * G429,2)</f>
        <v>2278.81</v>
      </c>
      <c r="I429" s="572" t="e">
        <f>I425 * (E429 * (1+F429/100))</f>
        <v>#REF!</v>
      </c>
      <c r="J429" s="573" t="e">
        <f>H429 * I425</f>
        <v>#REF!</v>
      </c>
    </row>
    <row r="430" spans="1:10" x14ac:dyDescent="0.35">
      <c r="A430" s="565">
        <v>101381</v>
      </c>
      <c r="B430" s="554" t="s">
        <v>148</v>
      </c>
      <c r="C430" s="566" t="s">
        <v>420</v>
      </c>
      <c r="D430" s="567" t="s">
        <v>89</v>
      </c>
      <c r="E430" s="568">
        <v>0.33500000000000002</v>
      </c>
      <c r="F430" s="569">
        <v>1</v>
      </c>
      <c r="G430" s="570">
        <v>33593</v>
      </c>
      <c r="H430" s="571">
        <f>TRUNC(E430* (1 + F430 / 100) * G430,2)</f>
        <v>11366.19</v>
      </c>
      <c r="I430" s="572" t="e">
        <f>I425 * (E430 * (1+F430/100))</f>
        <v>#REF!</v>
      </c>
      <c r="J430" s="573" t="e">
        <f>H430 * I425</f>
        <v>#REF!</v>
      </c>
    </row>
    <row r="431" spans="1:10" x14ac:dyDescent="0.35">
      <c r="A431" s="565">
        <v>100610</v>
      </c>
      <c r="B431" s="554" t="s">
        <v>334</v>
      </c>
      <c r="C431" s="566" t="s">
        <v>421</v>
      </c>
      <c r="D431" s="567" t="s">
        <v>360</v>
      </c>
      <c r="E431" s="568">
        <v>8.0000000000000002E-3</v>
      </c>
      <c r="F431" s="569"/>
      <c r="G431" s="570">
        <v>27146</v>
      </c>
      <c r="H431" s="571">
        <f>TRUNC(E431* (1 + F431 / 100) * G431,2)</f>
        <v>217.16</v>
      </c>
      <c r="I431" s="572" t="e">
        <f>I425 * (E431 * (1+F431/100))</f>
        <v>#REF!</v>
      </c>
      <c r="J431" s="573" t="e">
        <f>H431 * I425</f>
        <v>#REF!</v>
      </c>
    </row>
    <row r="432" spans="1:10" x14ac:dyDescent="0.35">
      <c r="A432" s="565">
        <v>101948</v>
      </c>
      <c r="B432" s="554" t="s">
        <v>422</v>
      </c>
      <c r="C432" s="566" t="s">
        <v>423</v>
      </c>
      <c r="D432" s="567" t="s">
        <v>89</v>
      </c>
      <c r="E432" s="568">
        <v>12</v>
      </c>
      <c r="F432" s="569"/>
      <c r="G432" s="570">
        <v>154</v>
      </c>
      <c r="H432" s="667">
        <f>TRUNC(E432* (1 + F432 / 100) * G432,2)</f>
        <v>1848</v>
      </c>
      <c r="I432" s="572" t="e">
        <f>I425 * (E432 * (1+F432/100))</f>
        <v>#REF!</v>
      </c>
      <c r="J432" s="573" t="e">
        <f>H432 * I425</f>
        <v>#REF!</v>
      </c>
    </row>
    <row r="433" spans="1:10" x14ac:dyDescent="0.35">
      <c r="A433" s="582" t="s">
        <v>314</v>
      </c>
      <c r="B433" s="554"/>
      <c r="C433" s="574"/>
      <c r="D433" s="543"/>
      <c r="E433" s="575"/>
      <c r="F433" s="576"/>
      <c r="G433" s="577" t="s">
        <v>315</v>
      </c>
      <c r="H433" s="670">
        <f>SUM(H428:H432)</f>
        <v>15710.16</v>
      </c>
      <c r="I433" s="579"/>
      <c r="J433" s="584" t="e">
        <f>SUM(J428:J432)</f>
        <v>#REF!</v>
      </c>
    </row>
    <row r="434" spans="1:10" x14ac:dyDescent="0.35">
      <c r="A434" s="565" t="s">
        <v>316</v>
      </c>
      <c r="B434" s="554"/>
      <c r="C434" s="581" t="s">
        <v>317</v>
      </c>
      <c r="D434" s="543"/>
      <c r="E434" s="575"/>
      <c r="F434" s="576"/>
      <c r="G434" s="577"/>
      <c r="H434" s="665"/>
      <c r="I434" s="579"/>
      <c r="J434" s="580"/>
    </row>
    <row r="435" spans="1:10" x14ac:dyDescent="0.35">
      <c r="A435" s="565">
        <v>207501</v>
      </c>
      <c r="B435" s="556"/>
      <c r="C435" s="637" t="s">
        <v>424</v>
      </c>
      <c r="D435" s="638" t="s">
        <v>319</v>
      </c>
      <c r="E435" s="639">
        <v>10</v>
      </c>
      <c r="F435" s="640"/>
      <c r="G435" s="570">
        <v>31422</v>
      </c>
      <c r="H435" s="667">
        <f>TRUNC(E435* (1 + F435 / 100) * G435,2)</f>
        <v>314220</v>
      </c>
      <c r="I435" s="572" t="e">
        <f>I425 * (E435 * (1+F435/100))</f>
        <v>#REF!</v>
      </c>
      <c r="J435" s="573" t="e">
        <f>H435 * I425</f>
        <v>#REF!</v>
      </c>
    </row>
    <row r="436" spans="1:10" x14ac:dyDescent="0.35">
      <c r="A436" s="565">
        <v>207103</v>
      </c>
      <c r="B436" s="554" t="s">
        <v>317</v>
      </c>
      <c r="C436" s="566" t="s">
        <v>425</v>
      </c>
      <c r="D436" s="567" t="s">
        <v>189</v>
      </c>
      <c r="E436" s="568">
        <v>4.9847999999999999</v>
      </c>
      <c r="F436" s="569"/>
      <c r="G436" s="570">
        <v>11000</v>
      </c>
      <c r="H436" s="667">
        <f>TRUNC(E436* (1 + F436 / 100) * G436,2)</f>
        <v>54832.800000000003</v>
      </c>
      <c r="I436" s="572" t="e">
        <f>I425 * (E436 * (1+F436/100))</f>
        <v>#REF!</v>
      </c>
      <c r="J436" s="573" t="e">
        <f>H436 * I425</f>
        <v>#REF!</v>
      </c>
    </row>
    <row r="437" spans="1:10" x14ac:dyDescent="0.35">
      <c r="A437" s="582" t="s">
        <v>320</v>
      </c>
      <c r="B437" s="554"/>
      <c r="C437" s="574"/>
      <c r="D437" s="543"/>
      <c r="E437" s="575"/>
      <c r="F437" s="576"/>
      <c r="G437" s="577" t="s">
        <v>321</v>
      </c>
      <c r="H437" s="670">
        <f>SUM(H434:H436)</f>
        <v>369052.8</v>
      </c>
      <c r="I437" s="579"/>
      <c r="J437" s="584" t="e">
        <f>SUM(J434:J436)</f>
        <v>#REF!</v>
      </c>
    </row>
    <row r="438" spans="1:10" x14ac:dyDescent="0.35">
      <c r="A438" s="565" t="s">
        <v>322</v>
      </c>
      <c r="B438" s="554"/>
      <c r="C438" s="585" t="s">
        <v>323</v>
      </c>
      <c r="D438" s="543"/>
      <c r="E438" s="575"/>
      <c r="F438" s="576"/>
      <c r="G438" s="577"/>
      <c r="H438" s="665"/>
      <c r="I438" s="579"/>
      <c r="J438" s="580"/>
    </row>
    <row r="439" spans="1:10" x14ac:dyDescent="0.35">
      <c r="A439" s="565">
        <v>300026</v>
      </c>
      <c r="B439" s="554" t="s">
        <v>323</v>
      </c>
      <c r="C439" s="657" t="s">
        <v>324</v>
      </c>
      <c r="D439" s="567" t="s">
        <v>189</v>
      </c>
      <c r="E439" s="568">
        <v>0.5</v>
      </c>
      <c r="F439" s="569"/>
      <c r="G439" s="570">
        <v>2089</v>
      </c>
      <c r="H439" s="667">
        <f>TRUNC(E439* (1 + F439 / 100) * G439,2)</f>
        <v>1044.5</v>
      </c>
      <c r="I439" s="572" t="e">
        <f>I425 * (E439 * (1+F439/100))</f>
        <v>#REF!</v>
      </c>
      <c r="J439" s="573" t="e">
        <f>H439 * I425</f>
        <v>#REF!</v>
      </c>
    </row>
    <row r="440" spans="1:10" x14ac:dyDescent="0.35">
      <c r="A440" s="582" t="s">
        <v>325</v>
      </c>
      <c r="B440" s="554"/>
      <c r="C440" s="574"/>
      <c r="D440" s="543"/>
      <c r="E440" s="575"/>
      <c r="F440" s="576"/>
      <c r="G440" s="577" t="s">
        <v>326</v>
      </c>
      <c r="H440" s="583">
        <f>SUM(H438:H439)</f>
        <v>1044.5</v>
      </c>
      <c r="I440" s="579"/>
      <c r="J440" s="584" t="e">
        <f>SUM(J438:J439)</f>
        <v>#REF!</v>
      </c>
    </row>
    <row r="441" spans="1:10" x14ac:dyDescent="0.35">
      <c r="A441" s="543" t="s">
        <v>327</v>
      </c>
      <c r="B441" s="586"/>
      <c r="C441" s="581" t="s">
        <v>328</v>
      </c>
      <c r="D441" s="543"/>
      <c r="E441" s="575"/>
      <c r="F441" s="576"/>
      <c r="G441" s="577"/>
      <c r="H441" s="578"/>
      <c r="I441" s="579"/>
      <c r="J441" s="580"/>
    </row>
    <row r="442" spans="1:10" x14ac:dyDescent="0.35">
      <c r="A442" s="565"/>
      <c r="B442" s="556"/>
      <c r="C442" s="566"/>
      <c r="D442" s="567"/>
      <c r="E442" s="568"/>
      <c r="F442" s="569"/>
      <c r="G442" s="570"/>
      <c r="H442" s="571"/>
      <c r="I442" s="572"/>
      <c r="J442" s="573"/>
    </row>
    <row r="443" spans="1:10" x14ac:dyDescent="0.35">
      <c r="A443" s="582" t="s">
        <v>329</v>
      </c>
      <c r="B443" s="586"/>
      <c r="C443" s="574"/>
      <c r="D443" s="543"/>
      <c r="E443" s="575"/>
      <c r="F443" s="576"/>
      <c r="G443" s="577" t="s">
        <v>330</v>
      </c>
      <c r="H443" s="571">
        <f>SUM(H441:H442)</f>
        <v>0</v>
      </c>
      <c r="I443" s="579"/>
      <c r="J443" s="573">
        <f>SUM(J441:J442)</f>
        <v>0</v>
      </c>
    </row>
    <row r="444" spans="1:10" x14ac:dyDescent="0.35">
      <c r="A444" s="543"/>
      <c r="B444" s="642"/>
      <c r="C444" s="574"/>
      <c r="D444" s="543"/>
      <c r="E444" s="575"/>
      <c r="F444" s="576"/>
      <c r="G444" s="577"/>
      <c r="H444" s="578"/>
      <c r="I444" s="579"/>
      <c r="J444" s="580"/>
    </row>
    <row r="445" spans="1:10" ht="15" thickBot="1" x14ac:dyDescent="0.4">
      <c r="A445" s="543" t="s">
        <v>92</v>
      </c>
      <c r="B445" s="642"/>
      <c r="C445" s="589"/>
      <c r="D445" s="590"/>
      <c r="E445" s="591"/>
      <c r="F445" s="592" t="s">
        <v>331</v>
      </c>
      <c r="G445" s="593">
        <f>SUM(H426:H444)/2</f>
        <v>385807.45999999996</v>
      </c>
      <c r="H445" s="594">
        <f>IF($A$2="CD",IF($A$3=1,ROUND(SUM(H426:H444)/2,0),IF($A$3=3,ROUND(SUM(H426:H444)/2,-1),SUM(H426:H444)/2)),SUM(H426:H444)/2)</f>
        <v>385807</v>
      </c>
      <c r="I445" s="595" t="e">
        <f>SUM(J426:J444)/2</f>
        <v>#REF!</v>
      </c>
      <c r="J445" s="596" t="e">
        <f>IF($A$2="CD",IF($A$3=1,ROUND(SUM(J426:J444)/2,0),IF($A$3=3,ROUND(SUM(J426:J444)/2,-1),SUM(J426:J444)/2)),SUM(J426:J444)/2)</f>
        <v>#REF!</v>
      </c>
    </row>
    <row r="446" spans="1:10" ht="15" thickTop="1" x14ac:dyDescent="0.35">
      <c r="A446" s="543" t="s">
        <v>364</v>
      </c>
      <c r="B446" s="642"/>
      <c r="C446" s="600" t="s">
        <v>256</v>
      </c>
      <c r="D446" s="601"/>
      <c r="E446" s="602"/>
      <c r="F446" s="658"/>
      <c r="G446" s="603"/>
      <c r="H446" s="604"/>
      <c r="I446" s="579"/>
      <c r="J446" s="605"/>
    </row>
    <row r="447" spans="1:10" x14ac:dyDescent="0.35">
      <c r="A447" s="565" t="s">
        <v>263</v>
      </c>
      <c r="B447" s="642"/>
      <c r="C447" s="606" t="s">
        <v>234</v>
      </c>
      <c r="D447" s="607"/>
      <c r="E447" s="608"/>
      <c r="F447" s="669">
        <f>$F$3</f>
        <v>0.15</v>
      </c>
      <c r="G447" s="610"/>
      <c r="H447" s="611">
        <f>ROUND(H445*F447,2)</f>
        <v>57871.05</v>
      </c>
      <c r="I447" s="579"/>
      <c r="J447" s="573" t="e">
        <f>ROUND(J445*F447,2)</f>
        <v>#REF!</v>
      </c>
    </row>
    <row r="448" spans="1:10" x14ac:dyDescent="0.35">
      <c r="A448" s="565" t="s">
        <v>365</v>
      </c>
      <c r="B448" s="642"/>
      <c r="C448" s="606" t="s">
        <v>236</v>
      </c>
      <c r="D448" s="607"/>
      <c r="E448" s="608"/>
      <c r="F448" s="671">
        <f>$G$3</f>
        <v>0.02</v>
      </c>
      <c r="G448" s="610"/>
      <c r="H448" s="611">
        <f>ROUND(H445*F448,2)</f>
        <v>7716.14</v>
      </c>
      <c r="I448" s="579"/>
      <c r="J448" s="573" t="e">
        <f>ROUND(J445*F448,2)</f>
        <v>#REF!</v>
      </c>
    </row>
    <row r="449" spans="1:10" x14ac:dyDescent="0.35">
      <c r="A449" s="565" t="s">
        <v>265</v>
      </c>
      <c r="B449" s="642"/>
      <c r="C449" s="606" t="s">
        <v>238</v>
      </c>
      <c r="D449" s="607"/>
      <c r="E449" s="608"/>
      <c r="F449" s="669">
        <f>$H$3</f>
        <v>0.05</v>
      </c>
      <c r="G449" s="610"/>
      <c r="H449" s="611">
        <f>ROUND(H445*F449,2)</f>
        <v>19290.349999999999</v>
      </c>
      <c r="I449" s="579"/>
      <c r="J449" s="573" t="e">
        <f>ROUND(J445*F449,2)</f>
        <v>#REF!</v>
      </c>
    </row>
    <row r="450" spans="1:10" x14ac:dyDescent="0.35">
      <c r="A450" s="565" t="s">
        <v>267</v>
      </c>
      <c r="B450" s="642"/>
      <c r="C450" s="606" t="s">
        <v>242</v>
      </c>
      <c r="D450" s="607"/>
      <c r="E450" s="608"/>
      <c r="F450" s="669">
        <f>$I$3</f>
        <v>0.19</v>
      </c>
      <c r="G450" s="610"/>
      <c r="H450" s="611">
        <f>ROUND(H449*F450,2)</f>
        <v>3665.17</v>
      </c>
      <c r="I450" s="579"/>
      <c r="J450" s="573" t="e">
        <f>ROUND(J449*F450,2)</f>
        <v>#REF!</v>
      </c>
    </row>
    <row r="451" spans="1:10" x14ac:dyDescent="0.35">
      <c r="A451" s="543" t="s">
        <v>366</v>
      </c>
      <c r="B451" s="642"/>
      <c r="C451" s="581" t="s">
        <v>367</v>
      </c>
      <c r="D451" s="543"/>
      <c r="E451" s="575"/>
      <c r="F451" s="576"/>
      <c r="G451" s="612"/>
      <c r="H451" s="613">
        <f>SUM(H447:H450)</f>
        <v>88542.71</v>
      </c>
      <c r="I451" s="579"/>
      <c r="J451" s="614" t="e">
        <f>SUM(J447:J450)</f>
        <v>#REF!</v>
      </c>
    </row>
    <row r="452" spans="1:10" ht="15" thickBot="1" x14ac:dyDescent="0.4">
      <c r="A452" s="543" t="s">
        <v>368</v>
      </c>
      <c r="B452" s="642"/>
      <c r="C452" s="615"/>
      <c r="D452" s="616"/>
      <c r="E452" s="591"/>
      <c r="F452" s="592" t="s">
        <v>369</v>
      </c>
      <c r="G452" s="617">
        <f>H451+H445</f>
        <v>474349.71</v>
      </c>
      <c r="H452" s="594">
        <f>IF($A$3=2,ROUND((H445+H451),2),IF($A$3=3,ROUND((H445+H451),-1),ROUND((H445+H451),0)))</f>
        <v>474350</v>
      </c>
      <c r="I452" s="595"/>
      <c r="J452" s="596" t="e">
        <f>IF($A$3=2,ROUND((J445+J451),2),IF($A$3=3,ROUND((J445+J451),-1),ROUND((J445+J451),0)))</f>
        <v>#REF!</v>
      </c>
    </row>
    <row r="453" spans="1:10" ht="15" thickTop="1" x14ac:dyDescent="0.35">
      <c r="C453" s="27"/>
      <c r="D453" s="90"/>
      <c r="E453" s="27"/>
      <c r="F453" s="27"/>
      <c r="G453" s="27"/>
      <c r="H453" s="27"/>
      <c r="I453" s="554"/>
      <c r="J453" s="555"/>
    </row>
    <row r="454" spans="1:10" x14ac:dyDescent="0.35">
      <c r="C454" s="27"/>
      <c r="D454" s="90"/>
      <c r="E454" s="27"/>
      <c r="F454" s="27"/>
      <c r="G454" s="27"/>
      <c r="H454" s="27"/>
      <c r="I454" s="554"/>
      <c r="J454" s="555"/>
    </row>
    <row r="455" spans="1:10" ht="15" thickBot="1" x14ac:dyDescent="0.4">
      <c r="C455" s="27"/>
      <c r="D455" s="90"/>
      <c r="E455" s="27"/>
      <c r="F455" s="27"/>
      <c r="G455" s="27"/>
      <c r="H455" s="27"/>
      <c r="I455" s="554"/>
      <c r="J455" s="555"/>
    </row>
    <row r="456" spans="1:10" ht="15" thickTop="1" x14ac:dyDescent="0.35">
      <c r="A456" s="543" t="s">
        <v>426</v>
      </c>
      <c r="B456" s="556"/>
      <c r="C456" s="913" t="s">
        <v>123</v>
      </c>
      <c r="D456" s="914"/>
      <c r="E456" s="914"/>
      <c r="F456" s="914"/>
      <c r="G456" s="557"/>
      <c r="H456" s="558" t="s">
        <v>354</v>
      </c>
      <c r="I456" s="559" t="s">
        <v>299</v>
      </c>
      <c r="J456" s="560" t="s">
        <v>95</v>
      </c>
    </row>
    <row r="457" spans="1:10" x14ac:dyDescent="0.35">
      <c r="A457" s="543"/>
      <c r="B457" s="556"/>
      <c r="C457" s="915"/>
      <c r="D457" s="916"/>
      <c r="E457" s="916"/>
      <c r="F457" s="916"/>
      <c r="G457" s="561"/>
      <c r="H457" s="562" t="e">
        <f>"ITEM:   "&amp;PRESUPUESTO!#REF!</f>
        <v>#REF!</v>
      </c>
      <c r="I457" s="599" t="e">
        <f>PRESUPUESTO!#REF!</f>
        <v>#REF!</v>
      </c>
      <c r="J457" s="564"/>
    </row>
    <row r="458" spans="1:10" x14ac:dyDescent="0.35">
      <c r="A458" s="565" t="s">
        <v>301</v>
      </c>
      <c r="B458" s="556"/>
      <c r="C458" s="566" t="s">
        <v>88</v>
      </c>
      <c r="D458" s="567" t="s">
        <v>89</v>
      </c>
      <c r="E458" s="568" t="s">
        <v>90</v>
      </c>
      <c r="F458" s="569" t="s">
        <v>302</v>
      </c>
      <c r="G458" s="570" t="s">
        <v>303</v>
      </c>
      <c r="H458" s="571" t="s">
        <v>304</v>
      </c>
      <c r="I458" s="572"/>
      <c r="J458" s="573" t="s">
        <v>304</v>
      </c>
    </row>
    <row r="459" spans="1:10" x14ac:dyDescent="0.35">
      <c r="A459" s="565"/>
      <c r="B459" s="556"/>
      <c r="C459" s="574"/>
      <c r="D459" s="543"/>
      <c r="E459" s="575"/>
      <c r="F459" s="576"/>
      <c r="G459" s="577"/>
      <c r="H459" s="578"/>
      <c r="I459" s="579"/>
      <c r="J459" s="580"/>
    </row>
    <row r="460" spans="1:10" x14ac:dyDescent="0.35">
      <c r="A460" s="565" t="s">
        <v>305</v>
      </c>
      <c r="B460" s="556"/>
      <c r="C460" s="581" t="s">
        <v>306</v>
      </c>
      <c r="D460" s="543"/>
      <c r="E460" s="575"/>
      <c r="F460" s="576"/>
      <c r="G460" s="577"/>
      <c r="H460" s="578"/>
      <c r="I460" s="579"/>
      <c r="J460" s="580"/>
    </row>
    <row r="461" spans="1:10" x14ac:dyDescent="0.35">
      <c r="A461" s="565">
        <v>119030</v>
      </c>
      <c r="B461" s="556"/>
      <c r="C461" s="637" t="s">
        <v>419</v>
      </c>
      <c r="D461" s="638" t="s">
        <v>312</v>
      </c>
      <c r="E461" s="639">
        <v>2.5</v>
      </c>
      <c r="F461" s="640">
        <v>1</v>
      </c>
      <c r="G461" s="570">
        <v>1805</v>
      </c>
      <c r="H461" s="571">
        <f>TRUNC(E461* (1 + F461 / 100) * G461,2)</f>
        <v>4557.62</v>
      </c>
      <c r="I461" s="572" t="e">
        <f>I457 * (E461 * (1+F461/100))</f>
        <v>#REF!</v>
      </c>
      <c r="J461" s="573" t="e">
        <f>H461 * I457</f>
        <v>#REF!</v>
      </c>
    </row>
    <row r="462" spans="1:10" x14ac:dyDescent="0.35">
      <c r="A462" s="565">
        <v>109100</v>
      </c>
      <c r="B462" s="556"/>
      <c r="C462" s="566" t="s">
        <v>427</v>
      </c>
      <c r="D462" s="567" t="s">
        <v>89</v>
      </c>
      <c r="E462" s="568">
        <v>0.68</v>
      </c>
      <c r="F462" s="569">
        <v>1</v>
      </c>
      <c r="G462" s="570">
        <v>155340</v>
      </c>
      <c r="H462" s="571">
        <f>TRUNC(E462* (1 + F462 / 100) * G462,2)</f>
        <v>106687.51</v>
      </c>
      <c r="I462" s="572" t="e">
        <f>I457 * (E462 * (1+F462/100))</f>
        <v>#REF!</v>
      </c>
      <c r="J462" s="573" t="e">
        <f>H462 * I457</f>
        <v>#REF!</v>
      </c>
    </row>
    <row r="463" spans="1:10" x14ac:dyDescent="0.35">
      <c r="A463" s="565">
        <v>100608</v>
      </c>
      <c r="B463" s="556" t="s">
        <v>334</v>
      </c>
      <c r="C463" s="566" t="s">
        <v>428</v>
      </c>
      <c r="D463" s="567" t="s">
        <v>89</v>
      </c>
      <c r="E463" s="568">
        <v>1.6E-2</v>
      </c>
      <c r="F463" s="569"/>
      <c r="G463" s="570">
        <v>15440</v>
      </c>
      <c r="H463" s="571">
        <f>TRUNC(E463* (1 + F463 / 100) * G463,2)</f>
        <v>247.04</v>
      </c>
      <c r="I463" s="572" t="e">
        <f>I457 * (E463 * (1+F463/100))</f>
        <v>#REF!</v>
      </c>
      <c r="J463" s="573" t="e">
        <f>H463 * I457</f>
        <v>#REF!</v>
      </c>
    </row>
    <row r="464" spans="1:10" x14ac:dyDescent="0.35">
      <c r="A464" s="565">
        <v>101948</v>
      </c>
      <c r="B464" s="556" t="s">
        <v>422</v>
      </c>
      <c r="C464" s="566" t="s">
        <v>423</v>
      </c>
      <c r="D464" s="567" t="s">
        <v>89</v>
      </c>
      <c r="E464" s="568">
        <v>24</v>
      </c>
      <c r="F464" s="569"/>
      <c r="G464" s="570">
        <v>154</v>
      </c>
      <c r="H464" s="667">
        <f>TRUNC(E464* (1 + F464 / 100) * G464,2)</f>
        <v>3696</v>
      </c>
      <c r="I464" s="572" t="e">
        <f>I457 * (E464 * (1+F464/100))</f>
        <v>#REF!</v>
      </c>
      <c r="J464" s="573" t="e">
        <f>H464 * I457</f>
        <v>#REF!</v>
      </c>
    </row>
    <row r="465" spans="1:10" x14ac:dyDescent="0.35">
      <c r="A465" s="565">
        <v>109081</v>
      </c>
      <c r="B465" s="556"/>
      <c r="C465" s="566" t="s">
        <v>429</v>
      </c>
      <c r="D465" s="567" t="s">
        <v>430</v>
      </c>
      <c r="E465" s="568">
        <v>0.05</v>
      </c>
      <c r="F465" s="569">
        <v>1</v>
      </c>
      <c r="G465" s="570">
        <v>251193</v>
      </c>
      <c r="H465" s="667">
        <f>TRUNC(E465* (1 + F465 / 100) * G465,2)</f>
        <v>12685.24</v>
      </c>
      <c r="I465" s="572" t="e">
        <f>I457 * (E465 * (1+F465/100))</f>
        <v>#REF!</v>
      </c>
      <c r="J465" s="573" t="e">
        <f>H465 * I457</f>
        <v>#REF!</v>
      </c>
    </row>
    <row r="466" spans="1:10" x14ac:dyDescent="0.35">
      <c r="A466" s="582" t="s">
        <v>314</v>
      </c>
      <c r="B466" s="556"/>
      <c r="C466" s="574"/>
      <c r="D466" s="543"/>
      <c r="E466" s="575"/>
      <c r="F466" s="576"/>
      <c r="G466" s="577" t="s">
        <v>315</v>
      </c>
      <c r="H466" s="670">
        <f>SUM(H460:H465)</f>
        <v>127873.40999999999</v>
      </c>
      <c r="I466" s="579"/>
      <c r="J466" s="584" t="e">
        <f>SUM(J460:J465)</f>
        <v>#REF!</v>
      </c>
    </row>
    <row r="467" spans="1:10" x14ac:dyDescent="0.35">
      <c r="A467" s="565" t="s">
        <v>316</v>
      </c>
      <c r="B467" s="556"/>
      <c r="C467" s="581" t="s">
        <v>317</v>
      </c>
      <c r="D467" s="543"/>
      <c r="E467" s="575"/>
      <c r="F467" s="576"/>
      <c r="G467" s="577"/>
      <c r="H467" s="665"/>
      <c r="I467" s="579"/>
      <c r="J467" s="580"/>
    </row>
    <row r="468" spans="1:10" x14ac:dyDescent="0.35">
      <c r="A468" s="565">
        <v>207501</v>
      </c>
      <c r="B468" s="556"/>
      <c r="C468" s="637" t="s">
        <v>424</v>
      </c>
      <c r="D468" s="638" t="s">
        <v>319</v>
      </c>
      <c r="E468" s="639">
        <v>0.2</v>
      </c>
      <c r="F468" s="640"/>
      <c r="G468" s="570">
        <v>31422</v>
      </c>
      <c r="H468" s="667">
        <f>TRUNC(E468* (1 + F468 / 100) * G468,2)</f>
        <v>6284.4</v>
      </c>
      <c r="I468" s="572" t="e">
        <f>I457 * (E468 * (1+F468/100))</f>
        <v>#REF!</v>
      </c>
      <c r="J468" s="573" t="e">
        <f>H468 * I457</f>
        <v>#REF!</v>
      </c>
    </row>
    <row r="469" spans="1:10" x14ac:dyDescent="0.35">
      <c r="A469" s="565">
        <v>207103</v>
      </c>
      <c r="B469" s="556" t="s">
        <v>317</v>
      </c>
      <c r="C469" s="566" t="s">
        <v>425</v>
      </c>
      <c r="D469" s="567" t="s">
        <v>189</v>
      </c>
      <c r="E469" s="568">
        <v>1.2079</v>
      </c>
      <c r="F469" s="569"/>
      <c r="G469" s="570">
        <v>11000</v>
      </c>
      <c r="H469" s="667">
        <f>TRUNC(E469* (1 + F469 / 100) * G469,2)</f>
        <v>13286.9</v>
      </c>
      <c r="I469" s="572" t="e">
        <f>I457 * (E469 * (1+F469/100))</f>
        <v>#REF!</v>
      </c>
      <c r="J469" s="573" t="e">
        <f>H469 * I457</f>
        <v>#REF!</v>
      </c>
    </row>
    <row r="470" spans="1:10" x14ac:dyDescent="0.35">
      <c r="A470" s="582" t="s">
        <v>320</v>
      </c>
      <c r="B470" s="556"/>
      <c r="C470" s="574"/>
      <c r="D470" s="543"/>
      <c r="E470" s="575"/>
      <c r="F470" s="576"/>
      <c r="G470" s="577" t="s">
        <v>321</v>
      </c>
      <c r="H470" s="670">
        <f>SUM(H467:H469)</f>
        <v>19571.3</v>
      </c>
      <c r="I470" s="579"/>
      <c r="J470" s="584" t="e">
        <f>SUM(J467:J469)</f>
        <v>#REF!</v>
      </c>
    </row>
    <row r="471" spans="1:10" x14ac:dyDescent="0.35">
      <c r="A471" s="565" t="s">
        <v>322</v>
      </c>
      <c r="B471" s="556"/>
      <c r="C471" s="585" t="s">
        <v>323</v>
      </c>
      <c r="D471" s="543"/>
      <c r="E471" s="575"/>
      <c r="F471" s="576"/>
      <c r="G471" s="577"/>
      <c r="H471" s="665"/>
      <c r="I471" s="579"/>
      <c r="J471" s="580"/>
    </row>
    <row r="472" spans="1:10" x14ac:dyDescent="0.35">
      <c r="A472" s="565">
        <v>300026</v>
      </c>
      <c r="B472" s="556" t="s">
        <v>323</v>
      </c>
      <c r="C472" s="566" t="s">
        <v>324</v>
      </c>
      <c r="D472" s="567" t="s">
        <v>189</v>
      </c>
      <c r="E472" s="568">
        <v>1.2</v>
      </c>
      <c r="F472" s="569"/>
      <c r="G472" s="570">
        <v>2089</v>
      </c>
      <c r="H472" s="667">
        <f>TRUNC(E472* (1 + F472 / 100) * G472,2)</f>
        <v>2506.8000000000002</v>
      </c>
      <c r="I472" s="572" t="e">
        <f>I457 * (E472 * (1+F472/100))</f>
        <v>#REF!</v>
      </c>
      <c r="J472" s="573" t="e">
        <f>H472 * I457</f>
        <v>#REF!</v>
      </c>
    </row>
    <row r="473" spans="1:10" x14ac:dyDescent="0.35">
      <c r="A473" s="582" t="s">
        <v>325</v>
      </c>
      <c r="B473" s="556"/>
      <c r="C473" s="574"/>
      <c r="D473" s="543"/>
      <c r="E473" s="575"/>
      <c r="F473" s="576"/>
      <c r="G473" s="577" t="s">
        <v>326</v>
      </c>
      <c r="H473" s="670">
        <f>SUM(H471:H472)</f>
        <v>2506.8000000000002</v>
      </c>
      <c r="I473" s="579"/>
      <c r="J473" s="584" t="e">
        <f>SUM(J471:J472)</f>
        <v>#REF!</v>
      </c>
    </row>
    <row r="474" spans="1:10" x14ac:dyDescent="0.35">
      <c r="A474" s="543" t="s">
        <v>327</v>
      </c>
      <c r="B474" s="586"/>
      <c r="C474" s="581" t="s">
        <v>328</v>
      </c>
      <c r="D474" s="543"/>
      <c r="E474" s="575"/>
      <c r="F474" s="576"/>
      <c r="G474" s="577"/>
      <c r="H474" s="578"/>
      <c r="I474" s="579"/>
      <c r="J474" s="580"/>
    </row>
    <row r="475" spans="1:10" x14ac:dyDescent="0.35">
      <c r="A475" s="565"/>
      <c r="B475" s="556"/>
      <c r="C475" s="566"/>
      <c r="D475" s="567"/>
      <c r="E475" s="568"/>
      <c r="F475" s="569"/>
      <c r="G475" s="570"/>
      <c r="H475" s="571"/>
      <c r="I475" s="572"/>
      <c r="J475" s="573"/>
    </row>
    <row r="476" spans="1:10" x14ac:dyDescent="0.35">
      <c r="A476" s="582" t="s">
        <v>329</v>
      </c>
      <c r="B476" s="586"/>
      <c r="C476" s="574"/>
      <c r="D476" s="543"/>
      <c r="E476" s="575"/>
      <c r="F476" s="576"/>
      <c r="G476" s="577" t="s">
        <v>330</v>
      </c>
      <c r="H476" s="571">
        <f>SUM(H474:H475)</f>
        <v>0</v>
      </c>
      <c r="I476" s="579"/>
      <c r="J476" s="573">
        <f>SUM(J474:J475)</f>
        <v>0</v>
      </c>
    </row>
    <row r="477" spans="1:10" x14ac:dyDescent="0.35">
      <c r="A477" s="543"/>
      <c r="B477" s="587"/>
      <c r="C477" s="574"/>
      <c r="D477" s="543"/>
      <c r="E477" s="575"/>
      <c r="F477" s="576"/>
      <c r="G477" s="577"/>
      <c r="H477" s="578"/>
      <c r="I477" s="579"/>
      <c r="J477" s="580"/>
    </row>
    <row r="478" spans="1:10" ht="15" thickBot="1" x14ac:dyDescent="0.4">
      <c r="A478" s="543" t="s">
        <v>92</v>
      </c>
      <c r="B478" s="587"/>
      <c r="C478" s="589"/>
      <c r="D478" s="590"/>
      <c r="E478" s="591"/>
      <c r="F478" s="592" t="s">
        <v>331</v>
      </c>
      <c r="G478" s="593">
        <f>SUM(H458:H477)/2</f>
        <v>149951.50999999998</v>
      </c>
      <c r="H478" s="594">
        <f>IF($A$2="CD",IF($A$3=1,ROUND(SUM(H458:H477)/2,0),IF($A$3=3,ROUND(SUM(H458:H477)/2,-1),SUM(H458:H477)/2)),SUM(H458:H477)/2)</f>
        <v>149952</v>
      </c>
      <c r="I478" s="595" t="e">
        <f>SUM(J458:J477)/2</f>
        <v>#REF!</v>
      </c>
      <c r="J478" s="596" t="e">
        <f>IF($A$2="CD",IF($A$3=1,ROUND(SUM(J458:J477)/2,0),IF($A$3=3,ROUND(SUM(J458:J477)/2,-1),SUM(J458:J477)/2)),SUM(J458:J477)/2)</f>
        <v>#REF!</v>
      </c>
    </row>
    <row r="479" spans="1:10" ht="15" thickTop="1" x14ac:dyDescent="0.35">
      <c r="A479" s="543" t="s">
        <v>364</v>
      </c>
      <c r="B479" s="587"/>
      <c r="C479" s="600" t="s">
        <v>256</v>
      </c>
      <c r="D479" s="601"/>
      <c r="E479" s="602"/>
      <c r="F479" s="658"/>
      <c r="G479" s="603"/>
      <c r="H479" s="604"/>
      <c r="I479" s="579"/>
      <c r="J479" s="605"/>
    </row>
    <row r="480" spans="1:10" x14ac:dyDescent="0.35">
      <c r="A480" s="565" t="s">
        <v>263</v>
      </c>
      <c r="B480" s="587"/>
      <c r="C480" s="606" t="s">
        <v>234</v>
      </c>
      <c r="D480" s="607"/>
      <c r="E480" s="608"/>
      <c r="F480" s="659">
        <f>$F$3</f>
        <v>0.15</v>
      </c>
      <c r="G480" s="610"/>
      <c r="H480" s="611">
        <f>ROUND(H478*F480,2)</f>
        <v>22492.799999999999</v>
      </c>
      <c r="I480" s="579"/>
      <c r="J480" s="573" t="e">
        <f>ROUND(J478*F480,2)</f>
        <v>#REF!</v>
      </c>
    </row>
    <row r="481" spans="1:10" x14ac:dyDescent="0.35">
      <c r="A481" s="565" t="s">
        <v>365</v>
      </c>
      <c r="B481" s="587"/>
      <c r="C481" s="606" t="s">
        <v>236</v>
      </c>
      <c r="D481" s="607"/>
      <c r="E481" s="608"/>
      <c r="F481" s="659">
        <f>$G$3</f>
        <v>0.02</v>
      </c>
      <c r="G481" s="610"/>
      <c r="H481" s="611">
        <f>ROUND(H478*F481,2)</f>
        <v>2999.04</v>
      </c>
      <c r="I481" s="579"/>
      <c r="J481" s="573" t="e">
        <f>ROUND(J478*F481,2)</f>
        <v>#REF!</v>
      </c>
    </row>
    <row r="482" spans="1:10" x14ac:dyDescent="0.35">
      <c r="A482" s="565" t="s">
        <v>265</v>
      </c>
      <c r="B482" s="587"/>
      <c r="C482" s="606" t="s">
        <v>238</v>
      </c>
      <c r="D482" s="607"/>
      <c r="E482" s="608"/>
      <c r="F482" s="659">
        <f>$H$3</f>
        <v>0.05</v>
      </c>
      <c r="G482" s="610"/>
      <c r="H482" s="611">
        <f>ROUND(H478*F482,2)</f>
        <v>7497.6</v>
      </c>
      <c r="I482" s="579"/>
      <c r="J482" s="573" t="e">
        <f>ROUND(J478*F482,2)</f>
        <v>#REF!</v>
      </c>
    </row>
    <row r="483" spans="1:10" x14ac:dyDescent="0.35">
      <c r="A483" s="565" t="s">
        <v>267</v>
      </c>
      <c r="B483" s="587"/>
      <c r="C483" s="606" t="s">
        <v>242</v>
      </c>
      <c r="D483" s="607"/>
      <c r="E483" s="608"/>
      <c r="F483" s="659">
        <f>$I$3</f>
        <v>0.19</v>
      </c>
      <c r="G483" s="610"/>
      <c r="H483" s="611">
        <f>ROUND(H482*F483,2)</f>
        <v>1424.54</v>
      </c>
      <c r="I483" s="579"/>
      <c r="J483" s="573" t="e">
        <f>ROUND(J482*F483,2)</f>
        <v>#REF!</v>
      </c>
    </row>
    <row r="484" spans="1:10" x14ac:dyDescent="0.35">
      <c r="A484" s="543" t="s">
        <v>366</v>
      </c>
      <c r="B484" s="587"/>
      <c r="C484" s="581" t="s">
        <v>367</v>
      </c>
      <c r="D484" s="543"/>
      <c r="E484" s="575"/>
      <c r="F484" s="576"/>
      <c r="G484" s="612"/>
      <c r="H484" s="613">
        <f>SUM(H480:H483)</f>
        <v>34413.980000000003</v>
      </c>
      <c r="I484" s="588"/>
      <c r="J484" s="614" t="e">
        <f>SUM(J480:J483)</f>
        <v>#REF!</v>
      </c>
    </row>
    <row r="485" spans="1:10" ht="15" thickBot="1" x14ac:dyDescent="0.4">
      <c r="A485" s="543" t="s">
        <v>368</v>
      </c>
      <c r="B485" s="587"/>
      <c r="C485" s="615"/>
      <c r="D485" s="616"/>
      <c r="E485" s="591"/>
      <c r="F485" s="592" t="s">
        <v>369</v>
      </c>
      <c r="G485" s="617">
        <f>H484+H478</f>
        <v>184365.98</v>
      </c>
      <c r="H485" s="594">
        <f>IF($A$3=2,ROUND((H478+H484),2),IF($A$3=3,ROUND((H478+H484),-1),ROUND((H478+H484),0)))</f>
        <v>184366</v>
      </c>
      <c r="I485" s="595"/>
      <c r="J485" s="596" t="e">
        <f>IF($A$3=2,ROUND((J478+J484),2),IF($A$3=3,ROUND((J478+J484),-1),ROUND((J478+J484),0)))</f>
        <v>#REF!</v>
      </c>
    </row>
    <row r="486" spans="1:10" ht="15" thickTop="1" x14ac:dyDescent="0.35">
      <c r="C486" s="27"/>
      <c r="D486" s="90"/>
      <c r="E486" s="27"/>
      <c r="F486" s="27"/>
      <c r="G486" s="27"/>
      <c r="H486" s="27"/>
      <c r="I486" s="554"/>
      <c r="J486" s="555"/>
    </row>
    <row r="487" spans="1:10" x14ac:dyDescent="0.35">
      <c r="C487" s="27"/>
      <c r="D487" s="90"/>
      <c r="E487" s="27"/>
      <c r="F487" s="27"/>
      <c r="G487" s="27"/>
      <c r="H487" s="27"/>
      <c r="I487" s="554"/>
      <c r="J487" s="555"/>
    </row>
    <row r="488" spans="1:10" ht="15" thickBot="1" x14ac:dyDescent="0.4">
      <c r="C488" s="27"/>
      <c r="D488" s="90"/>
      <c r="E488" s="27"/>
      <c r="F488" s="27"/>
      <c r="G488" s="27"/>
      <c r="H488" s="27"/>
      <c r="I488" s="554"/>
      <c r="J488" s="555"/>
    </row>
    <row r="489" spans="1:10" ht="15" thickTop="1" x14ac:dyDescent="0.35">
      <c r="A489" s="543" t="s">
        <v>431</v>
      </c>
      <c r="B489" s="556"/>
      <c r="C489" s="913" t="s">
        <v>124</v>
      </c>
      <c r="D489" s="914"/>
      <c r="E489" s="914"/>
      <c r="F489" s="914"/>
      <c r="G489" s="597"/>
      <c r="H489" s="558" t="s">
        <v>354</v>
      </c>
      <c r="I489" s="559" t="s">
        <v>299</v>
      </c>
      <c r="J489" s="560" t="s">
        <v>95</v>
      </c>
    </row>
    <row r="490" spans="1:10" x14ac:dyDescent="0.35">
      <c r="A490" s="543"/>
      <c r="B490" s="556"/>
      <c r="C490" s="915"/>
      <c r="D490" s="916"/>
      <c r="E490" s="916"/>
      <c r="F490" s="916"/>
      <c r="G490" s="598"/>
      <c r="H490" s="562" t="e">
        <f>"ITEM:   "&amp;PRESUPUESTO!#REF!</f>
        <v>#REF!</v>
      </c>
      <c r="I490" s="599" t="e">
        <f>PRESUPUESTO!#REF!</f>
        <v>#REF!</v>
      </c>
      <c r="J490" s="564"/>
    </row>
    <row r="491" spans="1:10" x14ac:dyDescent="0.35">
      <c r="A491" s="565" t="s">
        <v>301</v>
      </c>
      <c r="B491" s="556"/>
      <c r="C491" s="566" t="s">
        <v>88</v>
      </c>
      <c r="D491" s="567" t="s">
        <v>89</v>
      </c>
      <c r="E491" s="568" t="s">
        <v>90</v>
      </c>
      <c r="F491" s="568" t="s">
        <v>302</v>
      </c>
      <c r="G491" s="570" t="s">
        <v>303</v>
      </c>
      <c r="H491" s="571" t="s">
        <v>304</v>
      </c>
      <c r="I491" s="572"/>
      <c r="J491" s="573" t="s">
        <v>304</v>
      </c>
    </row>
    <row r="492" spans="1:10" x14ac:dyDescent="0.35">
      <c r="A492" s="565"/>
      <c r="B492" s="556"/>
      <c r="C492" s="574"/>
      <c r="D492" s="543"/>
      <c r="E492" s="575"/>
      <c r="F492" s="575"/>
      <c r="G492" s="577"/>
      <c r="H492" s="578"/>
      <c r="I492" s="579"/>
      <c r="J492" s="580"/>
    </row>
    <row r="493" spans="1:10" x14ac:dyDescent="0.35">
      <c r="A493" s="565" t="s">
        <v>305</v>
      </c>
      <c r="B493" s="556"/>
      <c r="C493" s="581" t="s">
        <v>306</v>
      </c>
      <c r="D493" s="543"/>
      <c r="E493" s="575"/>
      <c r="F493" s="575"/>
      <c r="G493" s="577"/>
      <c r="H493" s="578"/>
      <c r="I493" s="579"/>
      <c r="J493" s="580"/>
    </row>
    <row r="494" spans="1:10" x14ac:dyDescent="0.35">
      <c r="A494" s="565">
        <v>100213</v>
      </c>
      <c r="B494" s="556" t="s">
        <v>408</v>
      </c>
      <c r="C494" s="566" t="s">
        <v>409</v>
      </c>
      <c r="D494" s="567" t="s">
        <v>89</v>
      </c>
      <c r="E494" s="568">
        <v>17</v>
      </c>
      <c r="F494" s="568">
        <v>2</v>
      </c>
      <c r="G494" s="570">
        <v>2311</v>
      </c>
      <c r="H494" s="571">
        <f>TRUNC(E494* (1 + F494 / 100) * G494,2)</f>
        <v>40072.74</v>
      </c>
      <c r="I494" s="572" t="e">
        <f>I490 * (E494 * (1+F494/100))</f>
        <v>#REF!</v>
      </c>
      <c r="J494" s="573" t="e">
        <f>H494 * I490</f>
        <v>#REF!</v>
      </c>
    </row>
    <row r="495" spans="1:10" x14ac:dyDescent="0.35">
      <c r="A495" s="543" t="s">
        <v>401</v>
      </c>
      <c r="B495" s="556" t="s">
        <v>402</v>
      </c>
      <c r="C495" s="566" t="s">
        <v>403</v>
      </c>
      <c r="D495" s="567" t="s">
        <v>309</v>
      </c>
      <c r="E495" s="568">
        <v>0.03</v>
      </c>
      <c r="F495" s="568"/>
      <c r="G495" s="570">
        <f>H103</f>
        <v>498175</v>
      </c>
      <c r="H495" s="571">
        <f>TRUNC(E495* (1 + F495 / 100) * G495,2)</f>
        <v>14945.25</v>
      </c>
      <c r="I495" s="572" t="e">
        <f>I490 * (E495 * (1+F495/100))</f>
        <v>#REF!</v>
      </c>
      <c r="J495" s="573" t="e">
        <f>H495 * I490</f>
        <v>#REF!</v>
      </c>
    </row>
    <row r="496" spans="1:10" x14ac:dyDescent="0.35">
      <c r="A496" s="543" t="s">
        <v>410</v>
      </c>
      <c r="B496" s="556" t="s">
        <v>402</v>
      </c>
      <c r="C496" s="566" t="s">
        <v>411</v>
      </c>
      <c r="D496" s="567" t="s">
        <v>309</v>
      </c>
      <c r="E496" s="568">
        <v>0.01</v>
      </c>
      <c r="F496" s="568"/>
      <c r="G496" s="570">
        <f>H75</f>
        <v>436097</v>
      </c>
      <c r="H496" s="571">
        <f>TRUNC(E496* (1 + F496 / 100) * G496,2)</f>
        <v>4360.97</v>
      </c>
      <c r="I496" s="572" t="e">
        <f>I490 * (E496 * (1+F496/100))</f>
        <v>#REF!</v>
      </c>
      <c r="J496" s="573" t="e">
        <f>H496 * I490</f>
        <v>#REF!</v>
      </c>
    </row>
    <row r="497" spans="1:10" x14ac:dyDescent="0.35">
      <c r="A497" s="543" t="s">
        <v>314</v>
      </c>
      <c r="B497" s="556"/>
      <c r="C497" s="574"/>
      <c r="D497" s="543"/>
      <c r="E497" s="575"/>
      <c r="F497" s="575"/>
      <c r="G497" s="577" t="s">
        <v>315</v>
      </c>
      <c r="H497" s="583">
        <f>SUM(H493:H496)</f>
        <v>59378.96</v>
      </c>
      <c r="I497" s="579"/>
      <c r="J497" s="584" t="e">
        <f>SUM(J493:J496)</f>
        <v>#REF!</v>
      </c>
    </row>
    <row r="498" spans="1:10" x14ac:dyDescent="0.35">
      <c r="A498" s="565" t="s">
        <v>316</v>
      </c>
      <c r="B498" s="556"/>
      <c r="C498" s="581" t="s">
        <v>317</v>
      </c>
      <c r="D498" s="543"/>
      <c r="E498" s="575"/>
      <c r="F498" s="575"/>
      <c r="G498" s="577"/>
      <c r="H498" s="578"/>
      <c r="I498" s="579"/>
      <c r="J498" s="580"/>
    </row>
    <row r="499" spans="1:10" x14ac:dyDescent="0.35">
      <c r="A499" s="565">
        <v>200007</v>
      </c>
      <c r="B499" s="556" t="s">
        <v>317</v>
      </c>
      <c r="C499" s="566" t="s">
        <v>380</v>
      </c>
      <c r="D499" s="567" t="s">
        <v>319</v>
      </c>
      <c r="E499" s="568">
        <v>0.74960000000000004</v>
      </c>
      <c r="F499" s="568"/>
      <c r="G499" s="570">
        <v>31422</v>
      </c>
      <c r="H499" s="571">
        <f>TRUNC(E499* (1 + F499 / 100) * G499,2)</f>
        <v>23553.93</v>
      </c>
      <c r="I499" s="572" t="e">
        <f>I490 * (E499 * (1+F499/100))</f>
        <v>#REF!</v>
      </c>
      <c r="J499" s="573" t="e">
        <f>H499 * I490</f>
        <v>#REF!</v>
      </c>
    </row>
    <row r="500" spans="1:10" x14ac:dyDescent="0.35">
      <c r="A500" s="543" t="s">
        <v>320</v>
      </c>
      <c r="B500" s="556"/>
      <c r="C500" s="574"/>
      <c r="D500" s="543"/>
      <c r="E500" s="575"/>
      <c r="F500" s="575"/>
      <c r="G500" s="577" t="s">
        <v>321</v>
      </c>
      <c r="H500" s="583">
        <f>SUM(H498:H499)</f>
        <v>23553.93</v>
      </c>
      <c r="I500" s="579"/>
      <c r="J500" s="584" t="e">
        <f>SUM(J498:J499)</f>
        <v>#REF!</v>
      </c>
    </row>
    <row r="501" spans="1:10" x14ac:dyDescent="0.35">
      <c r="A501" s="565" t="s">
        <v>322</v>
      </c>
      <c r="B501" s="556"/>
      <c r="C501" s="585" t="s">
        <v>323</v>
      </c>
      <c r="D501" s="543"/>
      <c r="E501" s="575"/>
      <c r="F501" s="575"/>
      <c r="G501" s="577"/>
      <c r="H501" s="578"/>
      <c r="I501" s="579"/>
      <c r="J501" s="580"/>
    </row>
    <row r="502" spans="1:10" x14ac:dyDescent="0.35">
      <c r="A502" s="565">
        <v>300026</v>
      </c>
      <c r="B502" s="556" t="s">
        <v>323</v>
      </c>
      <c r="C502" s="566" t="s">
        <v>324</v>
      </c>
      <c r="D502" s="567" t="s">
        <v>189</v>
      </c>
      <c r="E502" s="568">
        <v>0.20300000000000001</v>
      </c>
      <c r="F502" s="568"/>
      <c r="G502" s="570">
        <v>2089</v>
      </c>
      <c r="H502" s="571">
        <f>TRUNC(E502* (1 + F502 / 100) * G502,2)</f>
        <v>424.06</v>
      </c>
      <c r="I502" s="572" t="e">
        <f>I490 * (E502 * (1+F502/100))</f>
        <v>#REF!</v>
      </c>
      <c r="J502" s="573" t="e">
        <f>H502 * I490</f>
        <v>#REF!</v>
      </c>
    </row>
    <row r="503" spans="1:10" x14ac:dyDescent="0.35">
      <c r="A503" s="565">
        <v>300002</v>
      </c>
      <c r="B503" s="556" t="s">
        <v>323</v>
      </c>
      <c r="C503" s="566" t="s">
        <v>412</v>
      </c>
      <c r="D503" s="567" t="s">
        <v>413</v>
      </c>
      <c r="E503" s="568">
        <v>0.1</v>
      </c>
      <c r="F503" s="568"/>
      <c r="G503" s="570">
        <v>1580</v>
      </c>
      <c r="H503" s="571">
        <f>TRUNC(E503* (1 + F503 / 100) * G503,2)</f>
        <v>158</v>
      </c>
      <c r="I503" s="572" t="e">
        <f>I490 * (E503 * (1+F503/100))</f>
        <v>#REF!</v>
      </c>
      <c r="J503" s="573" t="e">
        <f>H503 * I490</f>
        <v>#REF!</v>
      </c>
    </row>
    <row r="504" spans="1:10" x14ac:dyDescent="0.35">
      <c r="A504" s="543" t="s">
        <v>325</v>
      </c>
      <c r="B504" s="556"/>
      <c r="C504" s="574"/>
      <c r="D504" s="543"/>
      <c r="E504" s="575"/>
      <c r="F504" s="575"/>
      <c r="G504" s="577" t="s">
        <v>326</v>
      </c>
      <c r="H504" s="583">
        <f>SUM(H501:H503)</f>
        <v>582.05999999999995</v>
      </c>
      <c r="I504" s="579"/>
      <c r="J504" s="584" t="e">
        <f>SUM(J501:J503)</f>
        <v>#REF!</v>
      </c>
    </row>
    <row r="505" spans="1:10" x14ac:dyDescent="0.35">
      <c r="A505" s="543" t="s">
        <v>327</v>
      </c>
      <c r="B505" s="27"/>
      <c r="C505" s="581" t="s">
        <v>328</v>
      </c>
      <c r="D505" s="543"/>
      <c r="E505" s="575"/>
      <c r="F505" s="575"/>
      <c r="G505" s="577"/>
      <c r="H505" s="578"/>
      <c r="I505" s="579"/>
      <c r="J505" s="580"/>
    </row>
    <row r="506" spans="1:10" x14ac:dyDescent="0.35">
      <c r="A506" s="565"/>
      <c r="B506" s="556"/>
      <c r="C506" s="566"/>
      <c r="D506" s="567"/>
      <c r="E506" s="568"/>
      <c r="F506" s="568"/>
      <c r="G506" s="570"/>
      <c r="H506" s="571"/>
      <c r="I506" s="572"/>
      <c r="J506" s="573"/>
    </row>
    <row r="507" spans="1:10" x14ac:dyDescent="0.35">
      <c r="A507" s="582" t="s">
        <v>329</v>
      </c>
      <c r="B507" s="27"/>
      <c r="C507" s="574"/>
      <c r="D507" s="543"/>
      <c r="E507" s="575"/>
      <c r="F507" s="575"/>
      <c r="G507" s="577" t="s">
        <v>330</v>
      </c>
      <c r="H507" s="571">
        <f>SUM(H505:H506)</f>
        <v>0</v>
      </c>
      <c r="I507" s="579"/>
      <c r="J507" s="573">
        <f>SUM(J505:J506)</f>
        <v>0</v>
      </c>
    </row>
    <row r="508" spans="1:10" x14ac:dyDescent="0.35">
      <c r="A508" s="543"/>
      <c r="B508" s="587"/>
      <c r="C508" s="574"/>
      <c r="D508" s="543"/>
      <c r="E508" s="575"/>
      <c r="F508" s="575"/>
      <c r="G508" s="577"/>
      <c r="H508" s="578"/>
      <c r="I508" s="579"/>
      <c r="J508" s="580"/>
    </row>
    <row r="509" spans="1:10" ht="15" thickBot="1" x14ac:dyDescent="0.4">
      <c r="A509" s="543" t="s">
        <v>92</v>
      </c>
      <c r="B509" s="587"/>
      <c r="C509" s="589"/>
      <c r="D509" s="590"/>
      <c r="E509" s="591"/>
      <c r="F509" s="592" t="s">
        <v>331</v>
      </c>
      <c r="G509" s="593">
        <f>SUM(H491:H508)/2</f>
        <v>83514.95</v>
      </c>
      <c r="H509" s="594">
        <f>IF($A$2="CD",IF($A$3=1,ROUND(SUM(H491:H508)/2,0),IF($A$3=3,ROUND(SUM(H491:H508)/2,-1),SUM(H491:H508)/2)),SUM(H491:H508)/2)</f>
        <v>83515</v>
      </c>
      <c r="I509" s="595" t="e">
        <f>SUM(J491:J508)/2</f>
        <v>#REF!</v>
      </c>
      <c r="J509" s="596" t="e">
        <f>IF($A$2="CD",IF($A$3=1,ROUND(SUM(J491:J508)/2,0),IF($A$3=3,ROUND(SUM(J491:J508)/2,-1),SUM(J491:J508)/2)),SUM(J491:J508)/2)</f>
        <v>#REF!</v>
      </c>
    </row>
    <row r="510" spans="1:10" ht="15" thickTop="1" x14ac:dyDescent="0.35">
      <c r="A510" s="543" t="s">
        <v>364</v>
      </c>
      <c r="B510" s="587"/>
      <c r="C510" s="600" t="s">
        <v>256</v>
      </c>
      <c r="D510" s="601"/>
      <c r="E510" s="602"/>
      <c r="F510" s="602"/>
      <c r="G510" s="603"/>
      <c r="H510" s="604"/>
      <c r="I510" s="579"/>
      <c r="J510" s="605"/>
    </row>
    <row r="511" spans="1:10" x14ac:dyDescent="0.35">
      <c r="A511" s="565" t="s">
        <v>263</v>
      </c>
      <c r="B511" s="587"/>
      <c r="C511" s="606" t="s">
        <v>234</v>
      </c>
      <c r="D511" s="607"/>
      <c r="E511" s="608"/>
      <c r="F511" s="609">
        <f>$F$3</f>
        <v>0.15</v>
      </c>
      <c r="G511" s="610"/>
      <c r="H511" s="611">
        <f>ROUND(H509*F511,2)</f>
        <v>12527.25</v>
      </c>
      <c r="I511" s="579"/>
      <c r="J511" s="573" t="e">
        <f>ROUND(J509*F511,2)</f>
        <v>#REF!</v>
      </c>
    </row>
    <row r="512" spans="1:10" x14ac:dyDescent="0.35">
      <c r="A512" s="565" t="s">
        <v>365</v>
      </c>
      <c r="B512" s="587"/>
      <c r="C512" s="606" t="s">
        <v>236</v>
      </c>
      <c r="D512" s="607"/>
      <c r="E512" s="608"/>
      <c r="F512" s="609">
        <f>$G$3</f>
        <v>0.02</v>
      </c>
      <c r="G512" s="610"/>
      <c r="H512" s="611">
        <f>ROUND(H509*F512,2)</f>
        <v>1670.3</v>
      </c>
      <c r="I512" s="579"/>
      <c r="J512" s="573" t="e">
        <f>ROUND(J509*F512,2)</f>
        <v>#REF!</v>
      </c>
    </row>
    <row r="513" spans="1:10" x14ac:dyDescent="0.35">
      <c r="A513" s="565" t="s">
        <v>265</v>
      </c>
      <c r="B513" s="587"/>
      <c r="C513" s="606" t="s">
        <v>238</v>
      </c>
      <c r="D513" s="607"/>
      <c r="E513" s="608"/>
      <c r="F513" s="609">
        <f>$H$3</f>
        <v>0.05</v>
      </c>
      <c r="G513" s="610"/>
      <c r="H513" s="611">
        <f>ROUND(H509*F513,2)</f>
        <v>4175.75</v>
      </c>
      <c r="I513" s="579"/>
      <c r="J513" s="573" t="e">
        <f>ROUND(J509*F513,2)</f>
        <v>#REF!</v>
      </c>
    </row>
    <row r="514" spans="1:10" x14ac:dyDescent="0.35">
      <c r="A514" s="565" t="s">
        <v>267</v>
      </c>
      <c r="B514" s="587"/>
      <c r="C514" s="606" t="s">
        <v>242</v>
      </c>
      <c r="D514" s="607"/>
      <c r="E514" s="608"/>
      <c r="F514" s="609">
        <f>$I$3</f>
        <v>0.19</v>
      </c>
      <c r="G514" s="610"/>
      <c r="H514" s="611">
        <f>ROUND(H513*F514,2)</f>
        <v>793.39</v>
      </c>
      <c r="I514" s="579"/>
      <c r="J514" s="573" t="e">
        <f>ROUND(J513*F514,2)</f>
        <v>#REF!</v>
      </c>
    </row>
    <row r="515" spans="1:10" x14ac:dyDescent="0.35">
      <c r="A515" s="543" t="s">
        <v>366</v>
      </c>
      <c r="B515" s="587"/>
      <c r="C515" s="581" t="s">
        <v>367</v>
      </c>
      <c r="D515" s="543"/>
      <c r="E515" s="575"/>
      <c r="F515" s="575"/>
      <c r="G515" s="612"/>
      <c r="H515" s="613">
        <f>SUM(H511:H514)</f>
        <v>19166.689999999999</v>
      </c>
      <c r="I515" s="588"/>
      <c r="J515" s="614" t="e">
        <f>SUM(J511:J514)</f>
        <v>#REF!</v>
      </c>
    </row>
    <row r="516" spans="1:10" ht="15" thickBot="1" x14ac:dyDescent="0.4">
      <c r="A516" s="543" t="s">
        <v>368</v>
      </c>
      <c r="B516" s="587"/>
      <c r="C516" s="615"/>
      <c r="D516" s="616"/>
      <c r="E516" s="591"/>
      <c r="F516" s="592" t="s">
        <v>369</v>
      </c>
      <c r="G516" s="617">
        <f>H515+H509</f>
        <v>102681.69</v>
      </c>
      <c r="H516" s="594">
        <f>IF($A$3=2,ROUND((H509+H515),2),IF($A$3=3,ROUND((H509+H515),-1),ROUND((H509+H515),0)))</f>
        <v>102682</v>
      </c>
      <c r="I516" s="595"/>
      <c r="J516" s="596" t="e">
        <f>IF($A$3=2,ROUND((J509+J515),2),IF($A$3=3,ROUND((J509+J515),-1),ROUND((J509+J515),0)))</f>
        <v>#REF!</v>
      </c>
    </row>
    <row r="517" spans="1:10" ht="15" thickTop="1" x14ac:dyDescent="0.35">
      <c r="C517" s="27"/>
      <c r="D517" s="90"/>
      <c r="E517" s="27"/>
      <c r="F517" s="27"/>
      <c r="G517" s="27"/>
      <c r="H517" s="27"/>
      <c r="I517" s="554"/>
      <c r="J517" s="555"/>
    </row>
    <row r="518" spans="1:10" ht="15" thickBot="1" x14ac:dyDescent="0.4">
      <c r="C518" s="27"/>
      <c r="D518" s="90"/>
      <c r="E518" s="27"/>
      <c r="F518" s="27"/>
      <c r="G518" s="27"/>
      <c r="H518" s="27"/>
      <c r="I518" s="554"/>
      <c r="J518" s="555"/>
    </row>
    <row r="519" spans="1:10" ht="15" thickTop="1" x14ac:dyDescent="0.35">
      <c r="A519" s="543" t="s">
        <v>432</v>
      </c>
      <c r="B519" s="556"/>
      <c r="C519" s="913" t="s">
        <v>125</v>
      </c>
      <c r="D519" s="914"/>
      <c r="E519" s="914"/>
      <c r="F519" s="914"/>
      <c r="G519" s="557"/>
      <c r="H519" s="558" t="s">
        <v>354</v>
      </c>
      <c r="I519" s="559" t="s">
        <v>299</v>
      </c>
      <c r="J519" s="560" t="s">
        <v>95</v>
      </c>
    </row>
    <row r="520" spans="1:10" x14ac:dyDescent="0.35">
      <c r="A520" s="543"/>
      <c r="B520" s="556"/>
      <c r="C520" s="915"/>
      <c r="D520" s="916"/>
      <c r="E520" s="916"/>
      <c r="F520" s="916"/>
      <c r="G520" s="561"/>
      <c r="H520" s="562" t="e">
        <f>"ITEM:   "&amp;PRESUPUESTO!#REF!</f>
        <v>#REF!</v>
      </c>
      <c r="I520" s="599" t="e">
        <f>PRESUPUESTO!#REF!</f>
        <v>#REF!</v>
      </c>
      <c r="J520" s="564"/>
    </row>
    <row r="521" spans="1:10" x14ac:dyDescent="0.35">
      <c r="A521" s="565" t="s">
        <v>301</v>
      </c>
      <c r="B521" s="556"/>
      <c r="C521" s="566" t="s">
        <v>88</v>
      </c>
      <c r="D521" s="567" t="s">
        <v>89</v>
      </c>
      <c r="E521" s="568" t="s">
        <v>90</v>
      </c>
      <c r="F521" s="569" t="s">
        <v>302</v>
      </c>
      <c r="G521" s="570" t="s">
        <v>303</v>
      </c>
      <c r="H521" s="571" t="s">
        <v>304</v>
      </c>
      <c r="I521" s="572"/>
      <c r="J521" s="573" t="s">
        <v>304</v>
      </c>
    </row>
    <row r="522" spans="1:10" x14ac:dyDescent="0.35">
      <c r="A522" s="565"/>
      <c r="B522" s="556"/>
      <c r="C522" s="574"/>
      <c r="D522" s="543"/>
      <c r="E522" s="575"/>
      <c r="F522" s="576"/>
      <c r="G522" s="577"/>
      <c r="H522" s="578"/>
      <c r="I522" s="579"/>
      <c r="J522" s="580"/>
    </row>
    <row r="523" spans="1:10" x14ac:dyDescent="0.35">
      <c r="A523" s="565" t="s">
        <v>305</v>
      </c>
      <c r="B523" s="556"/>
      <c r="C523" s="581" t="s">
        <v>306</v>
      </c>
      <c r="D523" s="543"/>
      <c r="E523" s="575"/>
      <c r="F523" s="576"/>
      <c r="G523" s="577"/>
      <c r="H523" s="578"/>
      <c r="I523" s="579"/>
      <c r="J523" s="580"/>
    </row>
    <row r="524" spans="1:10" x14ac:dyDescent="0.35">
      <c r="A524" s="565">
        <v>119030</v>
      </c>
      <c r="B524" s="556"/>
      <c r="C524" s="637" t="s">
        <v>419</v>
      </c>
      <c r="D524" s="638" t="s">
        <v>312</v>
      </c>
      <c r="E524" s="639">
        <v>2.5</v>
      </c>
      <c r="F524" s="640">
        <v>1</v>
      </c>
      <c r="G524" s="570">
        <v>1805</v>
      </c>
      <c r="H524" s="571">
        <f>TRUNC(E524* (1 + F524 / 100) * G524,2)</f>
        <v>4557.62</v>
      </c>
      <c r="I524" s="572" t="e">
        <f>I520 * (E524 * (1+F524/100))</f>
        <v>#REF!</v>
      </c>
      <c r="J524" s="573" t="e">
        <f>H524 * I520</f>
        <v>#REF!</v>
      </c>
    </row>
    <row r="525" spans="1:10" x14ac:dyDescent="0.35">
      <c r="A525" s="565">
        <v>101381</v>
      </c>
      <c r="B525" s="556" t="s">
        <v>148</v>
      </c>
      <c r="C525" s="566" t="s">
        <v>420</v>
      </c>
      <c r="D525" s="567" t="s">
        <v>89</v>
      </c>
      <c r="E525" s="568">
        <v>0.33600000000000002</v>
      </c>
      <c r="F525" s="569">
        <v>1</v>
      </c>
      <c r="G525" s="570">
        <v>33593</v>
      </c>
      <c r="H525" s="571">
        <f t="shared" ref="H525:H531" si="1">TRUNC(E525* (1 + F525 / 100) * G525,2)</f>
        <v>11400.12</v>
      </c>
      <c r="I525" s="572" t="e">
        <f>I520 * (E525 * (1+F525/100))</f>
        <v>#REF!</v>
      </c>
      <c r="J525" s="573" t="e">
        <f>H525 * I520</f>
        <v>#REF!</v>
      </c>
    </row>
    <row r="526" spans="1:10" x14ac:dyDescent="0.35">
      <c r="A526" s="565">
        <v>109066</v>
      </c>
      <c r="B526" s="556"/>
      <c r="C526" s="566" t="s">
        <v>433</v>
      </c>
      <c r="D526" s="567" t="s">
        <v>387</v>
      </c>
      <c r="E526" s="568">
        <v>0.2</v>
      </c>
      <c r="F526" s="569"/>
      <c r="G526" s="570">
        <v>2154</v>
      </c>
      <c r="H526" s="571">
        <f t="shared" si="1"/>
        <v>430.8</v>
      </c>
      <c r="I526" s="572" t="e">
        <f>I520 * (E526 * (1+F526/100))</f>
        <v>#REF!</v>
      </c>
      <c r="J526" s="573" t="e">
        <f>H526 * I520</f>
        <v>#REF!</v>
      </c>
    </row>
    <row r="527" spans="1:10" x14ac:dyDescent="0.35">
      <c r="A527" s="565">
        <v>107105</v>
      </c>
      <c r="B527" s="556" t="s">
        <v>334</v>
      </c>
      <c r="C527" s="566" t="s">
        <v>434</v>
      </c>
      <c r="D527" s="567" t="s">
        <v>89</v>
      </c>
      <c r="E527" s="568">
        <v>0.33600000000000002</v>
      </c>
      <c r="F527" s="569">
        <v>1</v>
      </c>
      <c r="G527" s="570">
        <v>105562</v>
      </c>
      <c r="H527" s="571">
        <f t="shared" si="1"/>
        <v>35823.519999999997</v>
      </c>
      <c r="I527" s="572" t="e">
        <f>I520 * (E527 * (1+F527/100))</f>
        <v>#REF!</v>
      </c>
      <c r="J527" s="573" t="e">
        <f>H527 * I520</f>
        <v>#REF!</v>
      </c>
    </row>
    <row r="528" spans="1:10" x14ac:dyDescent="0.35">
      <c r="A528" s="565">
        <v>100608</v>
      </c>
      <c r="B528" s="556" t="s">
        <v>334</v>
      </c>
      <c r="C528" s="566" t="s">
        <v>428</v>
      </c>
      <c r="D528" s="567" t="s">
        <v>89</v>
      </c>
      <c r="E528" s="568">
        <v>1.2999999999999999E-2</v>
      </c>
      <c r="F528" s="569"/>
      <c r="G528" s="570">
        <v>15440</v>
      </c>
      <c r="H528" s="571">
        <f t="shared" si="1"/>
        <v>200.72</v>
      </c>
      <c r="I528" s="572" t="e">
        <f>I520 * (E528 * (1+F528/100))</f>
        <v>#REF!</v>
      </c>
      <c r="J528" s="573" t="e">
        <f>H528 * I520</f>
        <v>#REF!</v>
      </c>
    </row>
    <row r="529" spans="1:10" x14ac:dyDescent="0.35">
      <c r="A529" s="565">
        <v>100610</v>
      </c>
      <c r="B529" s="556" t="s">
        <v>334</v>
      </c>
      <c r="C529" s="566" t="s">
        <v>421</v>
      </c>
      <c r="D529" s="567" t="s">
        <v>360</v>
      </c>
      <c r="E529" s="568">
        <v>8.0000000000000002E-3</v>
      </c>
      <c r="F529" s="569"/>
      <c r="G529" s="570">
        <v>27146</v>
      </c>
      <c r="H529" s="571">
        <f t="shared" si="1"/>
        <v>217.16</v>
      </c>
      <c r="I529" s="572" t="e">
        <f>I520 * (E529 * (1+F529/100))</f>
        <v>#REF!</v>
      </c>
      <c r="J529" s="573" t="e">
        <f>H529 * I520</f>
        <v>#REF!</v>
      </c>
    </row>
    <row r="530" spans="1:10" x14ac:dyDescent="0.35">
      <c r="A530" s="565">
        <v>101948</v>
      </c>
      <c r="B530" s="556" t="s">
        <v>422</v>
      </c>
      <c r="C530" s="566" t="s">
        <v>423</v>
      </c>
      <c r="D530" s="567" t="s">
        <v>89</v>
      </c>
      <c r="E530" s="568">
        <v>12</v>
      </c>
      <c r="F530" s="569"/>
      <c r="G530" s="570">
        <v>154</v>
      </c>
      <c r="H530" s="571">
        <f t="shared" si="1"/>
        <v>1848</v>
      </c>
      <c r="I530" s="572" t="e">
        <f>I520 * (E530 * (1+F530/100))</f>
        <v>#REF!</v>
      </c>
      <c r="J530" s="573" t="e">
        <f>H530 * I520</f>
        <v>#REF!</v>
      </c>
    </row>
    <row r="531" spans="1:10" x14ac:dyDescent="0.35">
      <c r="A531" s="565">
        <v>109081</v>
      </c>
      <c r="B531" s="556"/>
      <c r="C531" s="566" t="s">
        <v>429</v>
      </c>
      <c r="D531" s="567" t="s">
        <v>430</v>
      </c>
      <c r="E531" s="568">
        <v>2.5000000000000001E-2</v>
      </c>
      <c r="F531" s="569">
        <v>1</v>
      </c>
      <c r="G531" s="570">
        <v>251193</v>
      </c>
      <c r="H531" s="571">
        <f t="shared" si="1"/>
        <v>6342.62</v>
      </c>
      <c r="I531" s="572" t="e">
        <f>I520 * (E531 * (1+F531/100))</f>
        <v>#REF!</v>
      </c>
      <c r="J531" s="573" t="e">
        <f>H531 * I520</f>
        <v>#REF!</v>
      </c>
    </row>
    <row r="532" spans="1:10" x14ac:dyDescent="0.35">
      <c r="A532" s="582" t="s">
        <v>314</v>
      </c>
      <c r="B532" s="556"/>
      <c r="C532" s="574"/>
      <c r="D532" s="543"/>
      <c r="E532" s="575"/>
      <c r="F532" s="576"/>
      <c r="G532" s="577" t="s">
        <v>315</v>
      </c>
      <c r="H532" s="583">
        <f>SUM(H523:H531)</f>
        <v>60820.560000000005</v>
      </c>
      <c r="I532" s="579"/>
      <c r="J532" s="584" t="e">
        <f>SUM(J523:J531)</f>
        <v>#REF!</v>
      </c>
    </row>
    <row r="533" spans="1:10" x14ac:dyDescent="0.35">
      <c r="A533" s="565" t="s">
        <v>316</v>
      </c>
      <c r="B533" s="556"/>
      <c r="C533" s="581" t="s">
        <v>317</v>
      </c>
      <c r="D533" s="543"/>
      <c r="E533" s="575"/>
      <c r="F533" s="576"/>
      <c r="G533" s="577"/>
      <c r="H533" s="578"/>
      <c r="I533" s="579"/>
      <c r="J533" s="580"/>
    </row>
    <row r="534" spans="1:10" x14ac:dyDescent="0.35">
      <c r="A534" s="565">
        <v>207501</v>
      </c>
      <c r="B534" s="556"/>
      <c r="C534" s="637" t="s">
        <v>424</v>
      </c>
      <c r="D534" s="638" t="s">
        <v>319</v>
      </c>
      <c r="E534" s="639">
        <v>1.1499999999999999</v>
      </c>
      <c r="F534" s="640"/>
      <c r="G534" s="570">
        <v>31422</v>
      </c>
      <c r="H534" s="571">
        <f>TRUNC(E534* (1 + F534 / 100) * G534,2)</f>
        <v>36135.300000000003</v>
      </c>
      <c r="I534" s="572" t="e">
        <f>I520 * (E534 * (1+F534/100))</f>
        <v>#REF!</v>
      </c>
      <c r="J534" s="573" t="e">
        <f>H534 * I520</f>
        <v>#REF!</v>
      </c>
    </row>
    <row r="535" spans="1:10" x14ac:dyDescent="0.35">
      <c r="A535" s="565">
        <v>207103</v>
      </c>
      <c r="B535" s="556" t="s">
        <v>317</v>
      </c>
      <c r="C535" s="566" t="s">
        <v>425</v>
      </c>
      <c r="D535" s="567" t="s">
        <v>189</v>
      </c>
      <c r="E535" s="568">
        <v>0.7</v>
      </c>
      <c r="F535" s="569"/>
      <c r="G535" s="570">
        <v>11000</v>
      </c>
      <c r="H535" s="672">
        <f>TRUNC(E535* (1 + F535 / 100) * G535,2)</f>
        <v>7700</v>
      </c>
      <c r="I535" s="572" t="e">
        <f>I520 * (E535 * (1+F535/100))</f>
        <v>#REF!</v>
      </c>
      <c r="J535" s="573" t="e">
        <f>H535 * I520</f>
        <v>#REF!</v>
      </c>
    </row>
    <row r="536" spans="1:10" x14ac:dyDescent="0.35">
      <c r="A536" s="582" t="s">
        <v>320</v>
      </c>
      <c r="B536" s="556"/>
      <c r="C536" s="574"/>
      <c r="D536" s="543"/>
      <c r="E536" s="575"/>
      <c r="F536" s="576"/>
      <c r="G536" s="577" t="s">
        <v>321</v>
      </c>
      <c r="H536" s="583">
        <f>SUM(H533:H535)</f>
        <v>43835.3</v>
      </c>
      <c r="I536" s="579"/>
      <c r="J536" s="584" t="e">
        <f>SUM(J533:J535)</f>
        <v>#REF!</v>
      </c>
    </row>
    <row r="537" spans="1:10" x14ac:dyDescent="0.35">
      <c r="A537" s="565" t="s">
        <v>322</v>
      </c>
      <c r="B537" s="556"/>
      <c r="C537" s="585" t="s">
        <v>323</v>
      </c>
      <c r="D537" s="543"/>
      <c r="E537" s="575"/>
      <c r="F537" s="576"/>
      <c r="G537" s="577"/>
      <c r="H537" s="578"/>
      <c r="I537" s="579"/>
      <c r="J537" s="580"/>
    </row>
    <row r="538" spans="1:10" x14ac:dyDescent="0.35">
      <c r="A538" s="565">
        <v>300026</v>
      </c>
      <c r="B538" s="556" t="s">
        <v>323</v>
      </c>
      <c r="C538" s="566" t="s">
        <v>324</v>
      </c>
      <c r="D538" s="567" t="s">
        <v>189</v>
      </c>
      <c r="E538" s="568">
        <v>1.0890000000000002</v>
      </c>
      <c r="F538" s="569"/>
      <c r="G538" s="570">
        <v>2089</v>
      </c>
      <c r="H538" s="672">
        <f>TRUNC(E538* (1 + F538 / 100) * G538,2)</f>
        <v>2274.92</v>
      </c>
      <c r="I538" s="572" t="e">
        <f>I520 * (E538 * (1+F538/100))</f>
        <v>#REF!</v>
      </c>
      <c r="J538" s="573" t="e">
        <f>H538 * I520</f>
        <v>#REF!</v>
      </c>
    </row>
    <row r="539" spans="1:10" x14ac:dyDescent="0.35">
      <c r="A539" s="582" t="s">
        <v>325</v>
      </c>
      <c r="B539" s="556"/>
      <c r="C539" s="574"/>
      <c r="D539" s="543"/>
      <c r="E539" s="575"/>
      <c r="F539" s="576"/>
      <c r="G539" s="577" t="s">
        <v>326</v>
      </c>
      <c r="H539" s="583">
        <f>SUM(H537:H538)</f>
        <v>2274.92</v>
      </c>
      <c r="I539" s="579"/>
      <c r="J539" s="584" t="e">
        <f>SUM(J537:J538)</f>
        <v>#REF!</v>
      </c>
    </row>
    <row r="540" spans="1:10" x14ac:dyDescent="0.35">
      <c r="A540" s="543" t="s">
        <v>327</v>
      </c>
      <c r="B540" s="586"/>
      <c r="C540" s="581" t="s">
        <v>328</v>
      </c>
      <c r="D540" s="543"/>
      <c r="E540" s="575"/>
      <c r="F540" s="576"/>
      <c r="G540" s="577"/>
      <c r="H540" s="578"/>
      <c r="I540" s="579"/>
      <c r="J540" s="580"/>
    </row>
    <row r="541" spans="1:10" x14ac:dyDescent="0.35">
      <c r="A541" s="565"/>
      <c r="B541" s="556"/>
      <c r="C541" s="566"/>
      <c r="D541" s="567"/>
      <c r="E541" s="568"/>
      <c r="F541" s="569"/>
      <c r="G541" s="570"/>
      <c r="H541" s="571"/>
      <c r="I541" s="572"/>
      <c r="J541" s="573"/>
    </row>
    <row r="542" spans="1:10" x14ac:dyDescent="0.35">
      <c r="A542" s="582" t="s">
        <v>329</v>
      </c>
      <c r="B542" s="586"/>
      <c r="C542" s="574"/>
      <c r="D542" s="543"/>
      <c r="E542" s="575"/>
      <c r="F542" s="576"/>
      <c r="G542" s="577" t="s">
        <v>330</v>
      </c>
      <c r="H542" s="571">
        <f>SUM(H540:H541)</f>
        <v>0</v>
      </c>
      <c r="I542" s="579"/>
      <c r="J542" s="573">
        <f>SUM(J540:J541)</f>
        <v>0</v>
      </c>
    </row>
    <row r="543" spans="1:10" x14ac:dyDescent="0.35">
      <c r="A543" s="543"/>
      <c r="B543" s="587"/>
      <c r="C543" s="574"/>
      <c r="D543" s="543"/>
      <c r="E543" s="575"/>
      <c r="F543" s="576"/>
      <c r="G543" s="577"/>
      <c r="H543" s="578"/>
      <c r="I543" s="579"/>
      <c r="J543" s="580"/>
    </row>
    <row r="544" spans="1:10" ht="15" thickBot="1" x14ac:dyDescent="0.4">
      <c r="A544" s="543" t="s">
        <v>92</v>
      </c>
      <c r="B544" s="587"/>
      <c r="C544" s="589"/>
      <c r="D544" s="590"/>
      <c r="E544" s="591"/>
      <c r="F544" s="592" t="s">
        <v>331</v>
      </c>
      <c r="G544" s="593">
        <f>SUM(H521:H543)/2</f>
        <v>106930.78000000003</v>
      </c>
      <c r="H544" s="594">
        <f>IF($A$2="CD",IF($A$3=1,ROUND(SUM(H521:H543)/2,0),IF($A$3=3,ROUND(SUM(H521:H543)/2,-1),SUM(H521:H543)/2)),SUM(H521:H543)/2)</f>
        <v>106931</v>
      </c>
      <c r="I544" s="595" t="e">
        <f>SUM(J521:J543)/2</f>
        <v>#REF!</v>
      </c>
      <c r="J544" s="596" t="e">
        <f>IF($A$2="CD",IF($A$3=1,ROUND(SUM(J521:J543)/2,0),IF($A$3=3,ROUND(SUM(J521:J543)/2,-1),SUM(J521:J543)/2)),SUM(J521:J543)/2)</f>
        <v>#REF!</v>
      </c>
    </row>
    <row r="545" spans="1:10" ht="15" thickTop="1" x14ac:dyDescent="0.35">
      <c r="A545" s="543" t="s">
        <v>364</v>
      </c>
      <c r="B545" s="587"/>
      <c r="C545" s="600" t="s">
        <v>256</v>
      </c>
      <c r="D545" s="601"/>
      <c r="E545" s="602"/>
      <c r="F545" s="658"/>
      <c r="G545" s="603"/>
      <c r="H545" s="604"/>
      <c r="I545" s="579"/>
      <c r="J545" s="605"/>
    </row>
    <row r="546" spans="1:10" x14ac:dyDescent="0.35">
      <c r="A546" s="565" t="s">
        <v>263</v>
      </c>
      <c r="B546" s="587"/>
      <c r="C546" s="606" t="s">
        <v>234</v>
      </c>
      <c r="D546" s="607"/>
      <c r="E546" s="608"/>
      <c r="F546" s="659">
        <f>$F$3</f>
        <v>0.15</v>
      </c>
      <c r="G546" s="610"/>
      <c r="H546" s="611">
        <f>ROUND(H544*F546,2)</f>
        <v>16039.65</v>
      </c>
      <c r="I546" s="579"/>
      <c r="J546" s="573" t="e">
        <f>ROUND(J544*F546,2)</f>
        <v>#REF!</v>
      </c>
    </row>
    <row r="547" spans="1:10" x14ac:dyDescent="0.35">
      <c r="A547" s="565" t="s">
        <v>365</v>
      </c>
      <c r="B547" s="587"/>
      <c r="C547" s="606" t="s">
        <v>236</v>
      </c>
      <c r="D547" s="607"/>
      <c r="E547" s="608"/>
      <c r="F547" s="659">
        <f>$G$3</f>
        <v>0.02</v>
      </c>
      <c r="G547" s="610"/>
      <c r="H547" s="611">
        <f>ROUND(H544*F547,2)</f>
        <v>2138.62</v>
      </c>
      <c r="I547" s="579"/>
      <c r="J547" s="573" t="e">
        <f>ROUND(J544*F547,2)</f>
        <v>#REF!</v>
      </c>
    </row>
    <row r="548" spans="1:10" x14ac:dyDescent="0.35">
      <c r="A548" s="565" t="s">
        <v>265</v>
      </c>
      <c r="B548" s="587"/>
      <c r="C548" s="606" t="s">
        <v>238</v>
      </c>
      <c r="D548" s="607"/>
      <c r="E548" s="608"/>
      <c r="F548" s="659">
        <f>$H$3</f>
        <v>0.05</v>
      </c>
      <c r="G548" s="610"/>
      <c r="H548" s="611">
        <f>ROUND(H544*F548,2)</f>
        <v>5346.55</v>
      </c>
      <c r="I548" s="579"/>
      <c r="J548" s="573" t="e">
        <f>ROUND(J544*F548,2)</f>
        <v>#REF!</v>
      </c>
    </row>
    <row r="549" spans="1:10" x14ac:dyDescent="0.35">
      <c r="A549" s="565" t="s">
        <v>267</v>
      </c>
      <c r="B549" s="587"/>
      <c r="C549" s="606" t="s">
        <v>242</v>
      </c>
      <c r="D549" s="607"/>
      <c r="E549" s="608"/>
      <c r="F549" s="659">
        <f>$I$3</f>
        <v>0.19</v>
      </c>
      <c r="G549" s="610"/>
      <c r="H549" s="611">
        <f>ROUND(H548*F549,2)</f>
        <v>1015.84</v>
      </c>
      <c r="I549" s="579"/>
      <c r="J549" s="573" t="e">
        <f>ROUND(J548*F549,2)</f>
        <v>#REF!</v>
      </c>
    </row>
    <row r="550" spans="1:10" x14ac:dyDescent="0.35">
      <c r="A550" s="543" t="s">
        <v>366</v>
      </c>
      <c r="B550" s="587"/>
      <c r="C550" s="581" t="s">
        <v>367</v>
      </c>
      <c r="D550" s="543"/>
      <c r="E550" s="575"/>
      <c r="F550" s="576"/>
      <c r="G550" s="612"/>
      <c r="H550" s="613">
        <f>SUM(H546:H549)</f>
        <v>24540.66</v>
      </c>
      <c r="I550" s="588"/>
      <c r="J550" s="614" t="e">
        <f>SUM(J546:J549)</f>
        <v>#REF!</v>
      </c>
    </row>
    <row r="551" spans="1:10" ht="15" thickBot="1" x14ac:dyDescent="0.4">
      <c r="A551" s="543" t="s">
        <v>368</v>
      </c>
      <c r="B551" s="587"/>
      <c r="C551" s="615"/>
      <c r="D551" s="616"/>
      <c r="E551" s="591"/>
      <c r="F551" s="592" t="s">
        <v>369</v>
      </c>
      <c r="G551" s="617">
        <f>H550+H544</f>
        <v>131471.66</v>
      </c>
      <c r="H551" s="594">
        <f>IF($A$3=2,ROUND((H544+H550),2),IF($A$3=3,ROUND((H544+H550),-1),ROUND((H544+H550),0)))</f>
        <v>131472</v>
      </c>
      <c r="I551" s="595"/>
      <c r="J551" s="596" t="e">
        <f>IF($A$3=2,ROUND((J544+J550),2),IF($A$3=3,ROUND((J544+J550),-1),ROUND((J544+J550),0)))</f>
        <v>#REF!</v>
      </c>
    </row>
    <row r="552" spans="1:10" ht="15" thickTop="1" x14ac:dyDescent="0.35">
      <c r="C552" s="27"/>
      <c r="D552" s="90"/>
      <c r="E552" s="27"/>
      <c r="F552" s="27"/>
      <c r="G552" s="27"/>
      <c r="H552" s="27"/>
      <c r="I552" s="554"/>
      <c r="J552" s="555"/>
    </row>
    <row r="553" spans="1:10" x14ac:dyDescent="0.35">
      <c r="C553" s="27"/>
      <c r="D553" s="90"/>
      <c r="E553" s="27"/>
      <c r="F553" s="27"/>
      <c r="G553" s="27"/>
      <c r="H553" s="27"/>
      <c r="I553" s="554"/>
      <c r="J553" s="555"/>
    </row>
    <row r="554" spans="1:10" ht="15" thickBot="1" x14ac:dyDescent="0.4">
      <c r="C554" s="27"/>
      <c r="D554" s="90"/>
      <c r="E554" s="27"/>
      <c r="F554" s="27"/>
      <c r="G554" s="27"/>
      <c r="H554" s="27"/>
      <c r="I554" s="554"/>
      <c r="J554" s="555"/>
    </row>
    <row r="555" spans="1:10" ht="15" thickTop="1" x14ac:dyDescent="0.35">
      <c r="A555" s="543" t="s">
        <v>435</v>
      </c>
      <c r="B555" s="554"/>
      <c r="C555" s="913" t="s">
        <v>126</v>
      </c>
      <c r="D555" s="914"/>
      <c r="E555" s="914"/>
      <c r="F555" s="914"/>
      <c r="G555" s="557"/>
      <c r="H555" s="558" t="s">
        <v>354</v>
      </c>
      <c r="I555" s="559" t="s">
        <v>299</v>
      </c>
      <c r="J555" s="560" t="s">
        <v>95</v>
      </c>
    </row>
    <row r="556" spans="1:10" x14ac:dyDescent="0.35">
      <c r="A556" s="543"/>
      <c r="B556" s="554"/>
      <c r="C556" s="915"/>
      <c r="D556" s="916"/>
      <c r="E556" s="916"/>
      <c r="F556" s="916"/>
      <c r="G556" s="561"/>
      <c r="H556" s="562" t="e">
        <f>"ITEM:   "&amp;PRESUPUESTO!#REF!</f>
        <v>#REF!</v>
      </c>
      <c r="I556" s="599" t="e">
        <f>PRESUPUESTO!#REF!</f>
        <v>#REF!</v>
      </c>
      <c r="J556" s="564"/>
    </row>
    <row r="557" spans="1:10" x14ac:dyDescent="0.35">
      <c r="A557" s="622" t="s">
        <v>301</v>
      </c>
      <c r="B557" s="623"/>
      <c r="C557" s="660" t="s">
        <v>88</v>
      </c>
      <c r="D557" s="661" t="s">
        <v>89</v>
      </c>
      <c r="E557" s="662" t="s">
        <v>90</v>
      </c>
      <c r="F557" s="663" t="s">
        <v>302</v>
      </c>
      <c r="G557" s="628" t="s">
        <v>303</v>
      </c>
      <c r="H557" s="571" t="s">
        <v>304</v>
      </c>
      <c r="I557" s="629"/>
      <c r="J557" s="573" t="s">
        <v>304</v>
      </c>
    </row>
    <row r="558" spans="1:10" x14ac:dyDescent="0.35">
      <c r="A558" s="565"/>
      <c r="B558" s="554"/>
      <c r="C558" s="574"/>
      <c r="D558" s="543"/>
      <c r="E558" s="575"/>
      <c r="F558" s="576"/>
      <c r="G558" s="577"/>
      <c r="H558" s="578"/>
      <c r="I558" s="664"/>
      <c r="J558" s="580"/>
    </row>
    <row r="559" spans="1:10" x14ac:dyDescent="0.35">
      <c r="A559" s="565" t="s">
        <v>305</v>
      </c>
      <c r="B559" s="554"/>
      <c r="C559" s="581" t="s">
        <v>306</v>
      </c>
      <c r="D559" s="543"/>
      <c r="E559" s="575"/>
      <c r="F559" s="576"/>
      <c r="G559" s="577"/>
      <c r="H559" s="665"/>
      <c r="I559" s="666"/>
      <c r="J559" s="580"/>
    </row>
    <row r="560" spans="1:10" x14ac:dyDescent="0.35">
      <c r="A560" s="565">
        <v>115018</v>
      </c>
      <c r="B560" s="554"/>
      <c r="C560" s="566" t="s">
        <v>415</v>
      </c>
      <c r="D560" s="567" t="s">
        <v>312</v>
      </c>
      <c r="E560" s="568">
        <v>1</v>
      </c>
      <c r="F560" s="569"/>
      <c r="G560" s="570">
        <v>14300</v>
      </c>
      <c r="H560" s="667">
        <f>TRUNC(E560* (1 + F560 / 100) * G560,2)</f>
        <v>14300</v>
      </c>
      <c r="I560" s="668" t="e">
        <f>I556 * (E560 * (1+F560/100))</f>
        <v>#REF!</v>
      </c>
      <c r="J560" s="573" t="e">
        <f>H560 * I556</f>
        <v>#REF!</v>
      </c>
    </row>
    <row r="561" spans="1:10" x14ac:dyDescent="0.35">
      <c r="A561" s="582" t="s">
        <v>314</v>
      </c>
      <c r="B561" s="554"/>
      <c r="C561" s="574"/>
      <c r="D561" s="543"/>
      <c r="E561" s="575"/>
      <c r="F561" s="576"/>
      <c r="G561" s="577" t="s">
        <v>315</v>
      </c>
      <c r="H561" s="583">
        <f>SUM(H559:H560)</f>
        <v>14300</v>
      </c>
      <c r="I561" s="636"/>
      <c r="J561" s="584" t="e">
        <f>SUM(J559:J560)</f>
        <v>#REF!</v>
      </c>
    </row>
    <row r="562" spans="1:10" x14ac:dyDescent="0.35">
      <c r="A562" s="543" t="s">
        <v>327</v>
      </c>
      <c r="B562" s="586"/>
      <c r="C562" s="581" t="s">
        <v>328</v>
      </c>
      <c r="D562" s="543"/>
      <c r="E562" s="575"/>
      <c r="F562" s="576"/>
      <c r="G562" s="577"/>
      <c r="H562" s="578"/>
      <c r="I562" s="636"/>
      <c r="J562" s="580"/>
    </row>
    <row r="563" spans="1:10" x14ac:dyDescent="0.35">
      <c r="A563" s="565"/>
      <c r="B563" s="556"/>
      <c r="C563" s="566"/>
      <c r="D563" s="567"/>
      <c r="E563" s="568"/>
      <c r="F563" s="569"/>
      <c r="G563" s="570"/>
      <c r="H563" s="571"/>
      <c r="I563" s="572"/>
      <c r="J563" s="573"/>
    </row>
    <row r="564" spans="1:10" x14ac:dyDescent="0.35">
      <c r="A564" s="582" t="s">
        <v>329</v>
      </c>
      <c r="B564" s="586"/>
      <c r="C564" s="574"/>
      <c r="D564" s="543"/>
      <c r="E564" s="575"/>
      <c r="F564" s="576"/>
      <c r="G564" s="577" t="s">
        <v>383</v>
      </c>
      <c r="H564" s="571">
        <f>SUM(H562:H563)</f>
        <v>0</v>
      </c>
      <c r="I564" s="636"/>
      <c r="J564" s="573">
        <f>SUM(J562:J563)</f>
        <v>0</v>
      </c>
    </row>
    <row r="565" spans="1:10" x14ac:dyDescent="0.35">
      <c r="A565" s="543"/>
      <c r="B565" s="642"/>
      <c r="C565" s="574"/>
      <c r="D565" s="543"/>
      <c r="E565" s="575"/>
      <c r="F565" s="576"/>
      <c r="G565" s="577"/>
      <c r="H565" s="578"/>
      <c r="I565" s="666"/>
      <c r="J565" s="580"/>
    </row>
    <row r="566" spans="1:10" ht="15" thickBot="1" x14ac:dyDescent="0.4">
      <c r="A566" s="543" t="s">
        <v>92</v>
      </c>
      <c r="B566" s="642"/>
      <c r="C566" s="589"/>
      <c r="D566" s="590"/>
      <c r="E566" s="591"/>
      <c r="F566" s="592" t="s">
        <v>331</v>
      </c>
      <c r="G566" s="593">
        <f>SUM(H557:H565)/2</f>
        <v>14300</v>
      </c>
      <c r="H566" s="594">
        <f>IF($A$2="CD",IF($A$3=1,ROUND(SUM(H557:H565)/2,0),IF($A$3=3,ROUND(SUM(H557:H565)/2,-1),SUM(H557:H565)/2)),SUM(H557:H565)/2)</f>
        <v>14300</v>
      </c>
      <c r="I566" s="595" t="e">
        <f>SUM(J557:J565)/2</f>
        <v>#REF!</v>
      </c>
      <c r="J566" s="596" t="e">
        <f>IF($A$2="CD",IF($A$3=1,ROUND(SUM(J557:J565)/2,0),IF($A$3=3,ROUND(SUM(J557:J565)/2,-1),SUM(J557:J565)/2)),SUM(J557:J565)/2)</f>
        <v>#REF!</v>
      </c>
    </row>
    <row r="567" spans="1:10" ht="15" thickTop="1" x14ac:dyDescent="0.35">
      <c r="A567" s="543" t="s">
        <v>364</v>
      </c>
      <c r="B567" s="642"/>
      <c r="C567" s="600" t="s">
        <v>256</v>
      </c>
      <c r="D567" s="601"/>
      <c r="E567" s="602"/>
      <c r="F567" s="658"/>
      <c r="G567" s="603"/>
      <c r="H567" s="604"/>
      <c r="I567" s="579"/>
      <c r="J567" s="605"/>
    </row>
    <row r="568" spans="1:10" x14ac:dyDescent="0.35">
      <c r="A568" s="565" t="s">
        <v>263</v>
      </c>
      <c r="B568" s="642"/>
      <c r="C568" s="606" t="s">
        <v>234</v>
      </c>
      <c r="D568" s="607"/>
      <c r="E568" s="608"/>
      <c r="F568" s="669">
        <f>$F$3</f>
        <v>0.15</v>
      </c>
      <c r="G568" s="610"/>
      <c r="H568" s="611">
        <f>ROUND(H566*F568,2)</f>
        <v>2145</v>
      </c>
      <c r="I568" s="579"/>
      <c r="J568" s="573" t="e">
        <f>ROUND(J566*F568,2)</f>
        <v>#REF!</v>
      </c>
    </row>
    <row r="569" spans="1:10" x14ac:dyDescent="0.35">
      <c r="A569" s="565" t="s">
        <v>365</v>
      </c>
      <c r="B569" s="642"/>
      <c r="C569" s="606" t="s">
        <v>236</v>
      </c>
      <c r="D569" s="607"/>
      <c r="E569" s="608"/>
      <c r="F569" s="669">
        <f>$G$3</f>
        <v>0.02</v>
      </c>
      <c r="G569" s="610"/>
      <c r="H569" s="611">
        <f>ROUND(H566*F569,2)</f>
        <v>286</v>
      </c>
      <c r="I569" s="579"/>
      <c r="J569" s="573" t="e">
        <f>ROUND(J566*F569,2)</f>
        <v>#REF!</v>
      </c>
    </row>
    <row r="570" spans="1:10" x14ac:dyDescent="0.35">
      <c r="A570" s="565" t="s">
        <v>265</v>
      </c>
      <c r="B570" s="642"/>
      <c r="C570" s="606" t="s">
        <v>238</v>
      </c>
      <c r="D570" s="607"/>
      <c r="E570" s="608"/>
      <c r="F570" s="669">
        <f>$H$3</f>
        <v>0.05</v>
      </c>
      <c r="G570" s="610"/>
      <c r="H570" s="611">
        <f>ROUND(H566*F570,2)</f>
        <v>715</v>
      </c>
      <c r="I570" s="579"/>
      <c r="J570" s="573" t="e">
        <f>ROUND(J566*F570,2)</f>
        <v>#REF!</v>
      </c>
    </row>
    <row r="571" spans="1:10" x14ac:dyDescent="0.35">
      <c r="A571" s="565" t="s">
        <v>267</v>
      </c>
      <c r="B571" s="642"/>
      <c r="C571" s="606" t="s">
        <v>242</v>
      </c>
      <c r="D571" s="607"/>
      <c r="E571" s="608"/>
      <c r="F571" s="669">
        <f>$I$3</f>
        <v>0.19</v>
      </c>
      <c r="G571" s="610"/>
      <c r="H571" s="611">
        <f>ROUND(H570*F571,2)</f>
        <v>135.85</v>
      </c>
      <c r="I571" s="579"/>
      <c r="J571" s="573" t="e">
        <f>ROUND(J570*F571,2)</f>
        <v>#REF!</v>
      </c>
    </row>
    <row r="572" spans="1:10" x14ac:dyDescent="0.35">
      <c r="A572" s="543" t="s">
        <v>366</v>
      </c>
      <c r="B572" s="642"/>
      <c r="C572" s="581" t="s">
        <v>367</v>
      </c>
      <c r="D572" s="543"/>
      <c r="E572" s="575"/>
      <c r="F572" s="576"/>
      <c r="G572" s="612"/>
      <c r="H572" s="613">
        <f>SUM(H568:H571)</f>
        <v>3281.85</v>
      </c>
      <c r="I572" s="588"/>
      <c r="J572" s="614" t="e">
        <f>SUM(J568:J571)</f>
        <v>#REF!</v>
      </c>
    </row>
    <row r="573" spans="1:10" ht="15" thickBot="1" x14ac:dyDescent="0.4">
      <c r="A573" s="543" t="s">
        <v>368</v>
      </c>
      <c r="B573" s="642"/>
      <c r="C573" s="615"/>
      <c r="D573" s="616"/>
      <c r="E573" s="591"/>
      <c r="F573" s="592" t="s">
        <v>369</v>
      </c>
      <c r="G573" s="617">
        <f>H572+H566</f>
        <v>17581.849999999999</v>
      </c>
      <c r="H573" s="594">
        <f>IF($A$3=2,ROUND((H566+H572),2),IF($A$3=3,ROUND((H566+H572),-1),ROUND((H566+H572),0)))</f>
        <v>17582</v>
      </c>
      <c r="I573" s="595"/>
      <c r="J573" s="596" t="e">
        <f>IF($A$3=2,ROUND((J566+J572),2),IF($A$3=3,ROUND((J566+J572),-1),ROUND((J566+J572),0)))</f>
        <v>#REF!</v>
      </c>
    </row>
    <row r="574" spans="1:10" ht="15" thickTop="1" x14ac:dyDescent="0.35">
      <c r="C574" s="27"/>
      <c r="D574" s="90"/>
      <c r="E574" s="27"/>
      <c r="F574" s="27"/>
      <c r="G574" s="27"/>
      <c r="H574" s="27"/>
      <c r="I574" s="554"/>
      <c r="J574" s="555"/>
    </row>
    <row r="575" spans="1:10" ht="15" thickBot="1" x14ac:dyDescent="0.4">
      <c r="C575" s="27"/>
      <c r="D575" s="90"/>
      <c r="E575" s="27"/>
      <c r="F575" s="27"/>
      <c r="G575" s="27"/>
      <c r="H575" s="27"/>
      <c r="I575" s="554"/>
      <c r="J575" s="555"/>
    </row>
    <row r="576" spans="1:10" ht="15" thickTop="1" x14ac:dyDescent="0.35">
      <c r="A576" s="543" t="s">
        <v>436</v>
      </c>
      <c r="B576" s="556"/>
      <c r="C576" s="913" t="s">
        <v>130</v>
      </c>
      <c r="D576" s="914"/>
      <c r="E576" s="914"/>
      <c r="F576" s="914"/>
      <c r="G576" s="557"/>
      <c r="H576" s="558" t="s">
        <v>354</v>
      </c>
      <c r="I576" s="559" t="s">
        <v>299</v>
      </c>
      <c r="J576" s="560" t="s">
        <v>95</v>
      </c>
    </row>
    <row r="577" spans="1:10" x14ac:dyDescent="0.35">
      <c r="A577" s="543"/>
      <c r="B577" s="556"/>
      <c r="C577" s="915"/>
      <c r="D577" s="916"/>
      <c r="E577" s="916"/>
      <c r="F577" s="916"/>
      <c r="G577" s="561"/>
      <c r="H577" s="562" t="str">
        <f>"ITEM:   "&amp;PRESUPUESTO!$B$34</f>
        <v>ITEM:   4.1</v>
      </c>
      <c r="I577" s="599">
        <f>PRESUPUESTO!$AQ$34</f>
        <v>0</v>
      </c>
      <c r="J577" s="564"/>
    </row>
    <row r="578" spans="1:10" x14ac:dyDescent="0.35">
      <c r="A578" s="565" t="s">
        <v>301</v>
      </c>
      <c r="B578" s="556"/>
      <c r="C578" s="566" t="s">
        <v>88</v>
      </c>
      <c r="D578" s="567" t="s">
        <v>89</v>
      </c>
      <c r="E578" s="568" t="s">
        <v>90</v>
      </c>
      <c r="F578" s="569" t="s">
        <v>302</v>
      </c>
      <c r="G578" s="570" t="s">
        <v>303</v>
      </c>
      <c r="H578" s="571" t="s">
        <v>304</v>
      </c>
      <c r="I578" s="572"/>
      <c r="J578" s="573" t="s">
        <v>304</v>
      </c>
    </row>
    <row r="579" spans="1:10" x14ac:dyDescent="0.35">
      <c r="A579" s="565"/>
      <c r="B579" s="556"/>
      <c r="C579" s="574"/>
      <c r="D579" s="543"/>
      <c r="E579" s="575"/>
      <c r="F579" s="576"/>
      <c r="G579" s="577"/>
      <c r="H579" s="578"/>
      <c r="I579" s="579"/>
      <c r="J579" s="580"/>
    </row>
    <row r="580" spans="1:10" x14ac:dyDescent="0.35">
      <c r="A580" s="565" t="s">
        <v>305</v>
      </c>
      <c r="B580" s="556"/>
      <c r="C580" s="581" t="s">
        <v>306</v>
      </c>
      <c r="D580" s="543"/>
      <c r="E580" s="575"/>
      <c r="F580" s="576"/>
      <c r="G580" s="577"/>
      <c r="H580" s="578"/>
      <c r="I580" s="579"/>
      <c r="J580" s="580"/>
    </row>
    <row r="581" spans="1:10" x14ac:dyDescent="0.35">
      <c r="A581" s="543" t="s">
        <v>437</v>
      </c>
      <c r="B581" s="556" t="s">
        <v>402</v>
      </c>
      <c r="C581" s="566" t="s">
        <v>438</v>
      </c>
      <c r="D581" s="567" t="s">
        <v>309</v>
      </c>
      <c r="E581" s="568">
        <v>0.05</v>
      </c>
      <c r="F581" s="569"/>
      <c r="G581" s="570">
        <f>H52</f>
        <v>500840</v>
      </c>
      <c r="H581" s="571">
        <f>TRUNC(E581* (1 + F581 / 100) * G581,2)</f>
        <v>25042</v>
      </c>
      <c r="I581" s="572">
        <f>I577 * (E581 * (1+F581/100))</f>
        <v>0</v>
      </c>
      <c r="J581" s="573">
        <f>H581 * I577</f>
        <v>0</v>
      </c>
    </row>
    <row r="582" spans="1:10" x14ac:dyDescent="0.35">
      <c r="A582" s="582" t="s">
        <v>314</v>
      </c>
      <c r="B582" s="556"/>
      <c r="C582" s="574"/>
      <c r="D582" s="543"/>
      <c r="E582" s="575"/>
      <c r="F582" s="576"/>
      <c r="G582" s="577" t="s">
        <v>315</v>
      </c>
      <c r="H582" s="583">
        <f>SUM(H580:H581)</f>
        <v>25042</v>
      </c>
      <c r="I582" s="579"/>
      <c r="J582" s="584">
        <f>SUM(J580:J581)</f>
        <v>0</v>
      </c>
    </row>
    <row r="583" spans="1:10" x14ac:dyDescent="0.35">
      <c r="A583" s="565" t="s">
        <v>316</v>
      </c>
      <c r="B583" s="556"/>
      <c r="C583" s="581" t="s">
        <v>317</v>
      </c>
      <c r="D583" s="543"/>
      <c r="E583" s="575"/>
      <c r="F583" s="576"/>
      <c r="G583" s="577"/>
      <c r="H583" s="578"/>
      <c r="I583" s="579"/>
      <c r="J583" s="580"/>
    </row>
    <row r="584" spans="1:10" x14ac:dyDescent="0.35">
      <c r="A584" s="565">
        <v>200007</v>
      </c>
      <c r="B584" s="556" t="s">
        <v>317</v>
      </c>
      <c r="C584" s="566" t="s">
        <v>380</v>
      </c>
      <c r="D584" s="567" t="s">
        <v>319</v>
      </c>
      <c r="E584" s="568">
        <v>0.42</v>
      </c>
      <c r="F584" s="569"/>
      <c r="G584" s="570">
        <v>31422</v>
      </c>
      <c r="H584" s="571">
        <f>TRUNC(E584* (1 + F584 / 100) * G584,2)</f>
        <v>13197.24</v>
      </c>
      <c r="I584" s="572">
        <f>I577 * (E584 * (1+F584/100))</f>
        <v>0</v>
      </c>
      <c r="J584" s="573">
        <f>H584 * I577</f>
        <v>0</v>
      </c>
    </row>
    <row r="585" spans="1:10" x14ac:dyDescent="0.35">
      <c r="A585" s="582" t="s">
        <v>320</v>
      </c>
      <c r="B585" s="556"/>
      <c r="C585" s="574"/>
      <c r="D585" s="543"/>
      <c r="E585" s="575"/>
      <c r="F585" s="576"/>
      <c r="G585" s="577" t="s">
        <v>321</v>
      </c>
      <c r="H585" s="583">
        <f>SUM(H583:H584)</f>
        <v>13197.24</v>
      </c>
      <c r="I585" s="579"/>
      <c r="J585" s="584">
        <f>SUM(J583:J584)</f>
        <v>0</v>
      </c>
    </row>
    <row r="586" spans="1:10" x14ac:dyDescent="0.35">
      <c r="A586" s="565" t="s">
        <v>322</v>
      </c>
      <c r="B586" s="556"/>
      <c r="C586" s="585" t="s">
        <v>323</v>
      </c>
      <c r="D586" s="543"/>
      <c r="E586" s="575"/>
      <c r="F586" s="576"/>
      <c r="G586" s="577"/>
      <c r="H586" s="578"/>
      <c r="I586" s="579"/>
      <c r="J586" s="580"/>
    </row>
    <row r="587" spans="1:10" x14ac:dyDescent="0.35">
      <c r="A587" s="565">
        <v>300026</v>
      </c>
      <c r="B587" s="556" t="s">
        <v>323</v>
      </c>
      <c r="C587" s="566" t="s">
        <v>324</v>
      </c>
      <c r="D587" s="567" t="s">
        <v>189</v>
      </c>
      <c r="E587" s="568">
        <v>0.30099999999999999</v>
      </c>
      <c r="F587" s="569"/>
      <c r="G587" s="570">
        <v>2089</v>
      </c>
      <c r="H587" s="571">
        <f>TRUNC(E587* (1 + F587 / 100) * G587,2)</f>
        <v>628.78</v>
      </c>
      <c r="I587" s="572">
        <f>I577 * (E587 * (1+F587/100))</f>
        <v>0</v>
      </c>
      <c r="J587" s="573">
        <f>H587 * I577</f>
        <v>0</v>
      </c>
    </row>
    <row r="588" spans="1:10" x14ac:dyDescent="0.35">
      <c r="A588" s="582" t="s">
        <v>325</v>
      </c>
      <c r="B588" s="556"/>
      <c r="C588" s="574"/>
      <c r="D588" s="543"/>
      <c r="E588" s="575"/>
      <c r="F588" s="576"/>
      <c r="G588" s="577" t="s">
        <v>326</v>
      </c>
      <c r="H588" s="583">
        <f>SUM(H586:H587)</f>
        <v>628.78</v>
      </c>
      <c r="I588" s="579"/>
      <c r="J588" s="584">
        <f>SUM(J586:J587)</f>
        <v>0</v>
      </c>
    </row>
    <row r="589" spans="1:10" x14ac:dyDescent="0.35">
      <c r="A589" s="543" t="s">
        <v>327</v>
      </c>
      <c r="B589" s="586"/>
      <c r="C589" s="581" t="s">
        <v>328</v>
      </c>
      <c r="D589" s="543"/>
      <c r="E589" s="575"/>
      <c r="F589" s="576"/>
      <c r="G589" s="577"/>
      <c r="H589" s="578"/>
      <c r="I589" s="579"/>
      <c r="J589" s="580"/>
    </row>
    <row r="590" spans="1:10" x14ac:dyDescent="0.35">
      <c r="A590" s="565"/>
      <c r="B590" s="556"/>
      <c r="C590" s="566"/>
      <c r="D590" s="567"/>
      <c r="E590" s="568"/>
      <c r="F590" s="569"/>
      <c r="G590" s="570"/>
      <c r="H590" s="571"/>
      <c r="I590" s="572"/>
      <c r="J590" s="573"/>
    </row>
    <row r="591" spans="1:10" x14ac:dyDescent="0.35">
      <c r="A591" s="582" t="s">
        <v>329</v>
      </c>
      <c r="B591" s="586"/>
      <c r="C591" s="574"/>
      <c r="D591" s="543"/>
      <c r="E591" s="575"/>
      <c r="F591" s="576"/>
      <c r="G591" s="577" t="s">
        <v>330</v>
      </c>
      <c r="H591" s="571">
        <f>SUM(H589:H590)</f>
        <v>0</v>
      </c>
      <c r="I591" s="579"/>
      <c r="J591" s="573">
        <f>SUM(J589:J590)</f>
        <v>0</v>
      </c>
    </row>
    <row r="592" spans="1:10" x14ac:dyDescent="0.35">
      <c r="A592" s="543"/>
      <c r="B592" s="587"/>
      <c r="C592" s="574"/>
      <c r="D592" s="543"/>
      <c r="E592" s="575"/>
      <c r="F592" s="576"/>
      <c r="G592" s="577"/>
      <c r="H592" s="578"/>
      <c r="I592" s="579"/>
      <c r="J592" s="580"/>
    </row>
    <row r="593" spans="1:10" ht="15" thickBot="1" x14ac:dyDescent="0.4">
      <c r="A593" s="543" t="s">
        <v>92</v>
      </c>
      <c r="B593" s="587"/>
      <c r="C593" s="589"/>
      <c r="D593" s="590"/>
      <c r="E593" s="591"/>
      <c r="F593" s="592" t="s">
        <v>331</v>
      </c>
      <c r="G593" s="593">
        <f>SUM(H578:H592)/2</f>
        <v>38868.019999999997</v>
      </c>
      <c r="H593" s="594">
        <f>IF($A$2="CD",IF($A$3=1,ROUND(SUM(H578:H592)/2,0),IF($A$3=3,ROUND(SUM(H578:H592)/2,-1),SUM(H578:H592)/2)),SUM(H578:H592)/2)</f>
        <v>38868</v>
      </c>
      <c r="I593" s="595">
        <f>SUM(J578:J592)/2</f>
        <v>0</v>
      </c>
      <c r="J593" s="596">
        <f>IF($A$2="CD",IF($A$3=1,ROUND(SUM(J578:J592)/2,0),IF($A$3=3,ROUND(SUM(J578:J592)/2,-1),SUM(J578:J592)/2)),SUM(J578:J592)/2)</f>
        <v>0</v>
      </c>
    </row>
    <row r="594" spans="1:10" ht="15" thickTop="1" x14ac:dyDescent="0.35">
      <c r="A594" s="543" t="s">
        <v>364</v>
      </c>
      <c r="B594" s="587"/>
      <c r="C594" s="600" t="s">
        <v>256</v>
      </c>
      <c r="D594" s="601"/>
      <c r="E594" s="602"/>
      <c r="F594" s="658"/>
      <c r="G594" s="603"/>
      <c r="H594" s="604"/>
      <c r="I594" s="579"/>
      <c r="J594" s="605"/>
    </row>
    <row r="595" spans="1:10" x14ac:dyDescent="0.35">
      <c r="A595" s="565" t="s">
        <v>263</v>
      </c>
      <c r="B595" s="587"/>
      <c r="C595" s="606" t="s">
        <v>234</v>
      </c>
      <c r="D595" s="607"/>
      <c r="E595" s="608"/>
      <c r="F595" s="659">
        <f>$F$3</f>
        <v>0.15</v>
      </c>
      <c r="G595" s="610"/>
      <c r="H595" s="611">
        <f>ROUND(H593*F595,2)</f>
        <v>5830.2</v>
      </c>
      <c r="I595" s="579"/>
      <c r="J595" s="573">
        <f>ROUND(J593*F595,2)</f>
        <v>0</v>
      </c>
    </row>
    <row r="596" spans="1:10" x14ac:dyDescent="0.35">
      <c r="A596" s="565" t="s">
        <v>365</v>
      </c>
      <c r="B596" s="587"/>
      <c r="C596" s="606" t="s">
        <v>236</v>
      </c>
      <c r="D596" s="607"/>
      <c r="E596" s="608"/>
      <c r="F596" s="659">
        <f>$G$3</f>
        <v>0.02</v>
      </c>
      <c r="G596" s="610"/>
      <c r="H596" s="611">
        <f>ROUND(H593*F596,2)</f>
        <v>777.36</v>
      </c>
      <c r="I596" s="579"/>
      <c r="J596" s="573">
        <f>ROUND(J593*F596,2)</f>
        <v>0</v>
      </c>
    </row>
    <row r="597" spans="1:10" x14ac:dyDescent="0.35">
      <c r="A597" s="565" t="s">
        <v>265</v>
      </c>
      <c r="B597" s="587"/>
      <c r="C597" s="606" t="s">
        <v>238</v>
      </c>
      <c r="D597" s="607"/>
      <c r="E597" s="608"/>
      <c r="F597" s="659">
        <f>$H$3</f>
        <v>0.05</v>
      </c>
      <c r="G597" s="610"/>
      <c r="H597" s="611">
        <f>ROUND(H593*F597,2)</f>
        <v>1943.4</v>
      </c>
      <c r="I597" s="579"/>
      <c r="J597" s="573">
        <f>ROUND(J593*F597,2)</f>
        <v>0</v>
      </c>
    </row>
    <row r="598" spans="1:10" x14ac:dyDescent="0.35">
      <c r="A598" s="565" t="s">
        <v>267</v>
      </c>
      <c r="B598" s="587"/>
      <c r="C598" s="606" t="s">
        <v>242</v>
      </c>
      <c r="D598" s="607"/>
      <c r="E598" s="608"/>
      <c r="F598" s="659">
        <f>$I$3</f>
        <v>0.19</v>
      </c>
      <c r="G598" s="610"/>
      <c r="H598" s="611">
        <f>ROUND(H597*F598,2)</f>
        <v>369.25</v>
      </c>
      <c r="I598" s="579"/>
      <c r="J598" s="573">
        <f>ROUND(J597*F598,2)</f>
        <v>0</v>
      </c>
    </row>
    <row r="599" spans="1:10" x14ac:dyDescent="0.35">
      <c r="A599" s="543" t="s">
        <v>366</v>
      </c>
      <c r="B599" s="587"/>
      <c r="C599" s="581" t="s">
        <v>367</v>
      </c>
      <c r="D599" s="543"/>
      <c r="E599" s="575"/>
      <c r="F599" s="576"/>
      <c r="G599" s="612"/>
      <c r="H599" s="613">
        <f>SUM(H595:H598)</f>
        <v>8920.2099999999991</v>
      </c>
      <c r="I599" s="588"/>
      <c r="J599" s="614">
        <f>SUM(J595:J598)</f>
        <v>0</v>
      </c>
    </row>
    <row r="600" spans="1:10" ht="15" thickBot="1" x14ac:dyDescent="0.4">
      <c r="A600" s="543" t="s">
        <v>368</v>
      </c>
      <c r="B600" s="587"/>
      <c r="C600" s="615"/>
      <c r="D600" s="616"/>
      <c r="E600" s="591"/>
      <c r="F600" s="592" t="s">
        <v>369</v>
      </c>
      <c r="G600" s="617">
        <f>H599+H593</f>
        <v>47788.21</v>
      </c>
      <c r="H600" s="594">
        <f>IF($A$3=2,ROUND((H593+H599),2),IF($A$3=3,ROUND((H593+H599),-1),ROUND((H593+H599),0)))</f>
        <v>47788</v>
      </c>
      <c r="I600" s="595"/>
      <c r="J600" s="596">
        <f>IF($A$3=2,ROUND((J593+J599),2),IF($A$3=3,ROUND((J593+J599),-1),ROUND((J593+J599),0)))</f>
        <v>0</v>
      </c>
    </row>
    <row r="601" spans="1:10" ht="15" thickTop="1" x14ac:dyDescent="0.35">
      <c r="C601" s="27"/>
      <c r="D601" s="90"/>
      <c r="E601" s="27"/>
      <c r="F601" s="27"/>
      <c r="G601" s="27"/>
      <c r="H601" s="27"/>
      <c r="I601" s="554"/>
      <c r="J601" s="555"/>
    </row>
    <row r="602" spans="1:10" ht="15" thickBot="1" x14ac:dyDescent="0.4">
      <c r="C602" s="27"/>
      <c r="D602" s="90"/>
      <c r="E602" s="27"/>
      <c r="F602" s="27"/>
      <c r="G602" s="27"/>
      <c r="H602" s="27"/>
      <c r="I602" s="554"/>
      <c r="J602" s="555"/>
    </row>
    <row r="603" spans="1:10" ht="15" thickTop="1" x14ac:dyDescent="0.35">
      <c r="A603" s="543" t="s">
        <v>439</v>
      </c>
      <c r="B603" s="556"/>
      <c r="C603" s="913" t="s">
        <v>131</v>
      </c>
      <c r="D603" s="914"/>
      <c r="E603" s="914"/>
      <c r="F603" s="914"/>
      <c r="G603" s="557"/>
      <c r="H603" s="558" t="s">
        <v>354</v>
      </c>
      <c r="I603" s="559" t="s">
        <v>299</v>
      </c>
      <c r="J603" s="560" t="s">
        <v>95</v>
      </c>
    </row>
    <row r="604" spans="1:10" x14ac:dyDescent="0.35">
      <c r="A604" s="543"/>
      <c r="B604" s="556"/>
      <c r="C604" s="915"/>
      <c r="D604" s="916"/>
      <c r="E604" s="916"/>
      <c r="F604" s="916"/>
      <c r="G604" s="561"/>
      <c r="H604" s="562" t="e">
        <f>"ITEM:   "&amp;PRESUPUESTO!#REF!</f>
        <v>#REF!</v>
      </c>
      <c r="I604" s="599" t="e">
        <f>PRESUPUESTO!#REF!</f>
        <v>#REF!</v>
      </c>
      <c r="J604" s="564"/>
    </row>
    <row r="605" spans="1:10" x14ac:dyDescent="0.35">
      <c r="A605" s="565" t="s">
        <v>301</v>
      </c>
      <c r="B605" s="556"/>
      <c r="C605" s="566" t="s">
        <v>88</v>
      </c>
      <c r="D605" s="567" t="s">
        <v>89</v>
      </c>
      <c r="E605" s="568" t="s">
        <v>90</v>
      </c>
      <c r="F605" s="569" t="s">
        <v>302</v>
      </c>
      <c r="G605" s="570" t="s">
        <v>303</v>
      </c>
      <c r="H605" s="571" t="s">
        <v>304</v>
      </c>
      <c r="I605" s="572"/>
      <c r="J605" s="573" t="s">
        <v>304</v>
      </c>
    </row>
    <row r="606" spans="1:10" x14ac:dyDescent="0.35">
      <c r="A606" s="565"/>
      <c r="B606" s="556"/>
      <c r="C606" s="574"/>
      <c r="D606" s="543"/>
      <c r="E606" s="575"/>
      <c r="F606" s="576"/>
      <c r="G606" s="577"/>
      <c r="H606" s="578"/>
      <c r="I606" s="579"/>
      <c r="J606" s="580"/>
    </row>
    <row r="607" spans="1:10" x14ac:dyDescent="0.35">
      <c r="A607" s="565" t="s">
        <v>305</v>
      </c>
      <c r="B607" s="556"/>
      <c r="C607" s="581" t="s">
        <v>306</v>
      </c>
      <c r="D607" s="543"/>
      <c r="E607" s="575"/>
      <c r="F607" s="576"/>
      <c r="G607" s="577"/>
      <c r="H607" s="578"/>
      <c r="I607" s="579"/>
      <c r="J607" s="580"/>
    </row>
    <row r="608" spans="1:10" x14ac:dyDescent="0.35">
      <c r="A608" s="565">
        <v>100557</v>
      </c>
      <c r="B608" s="556"/>
      <c r="C608" s="637" t="s">
        <v>440</v>
      </c>
      <c r="D608" s="638" t="s">
        <v>312</v>
      </c>
      <c r="E608" s="639">
        <v>1.5</v>
      </c>
      <c r="F608" s="640">
        <v>1</v>
      </c>
      <c r="G608" s="570">
        <v>1537</v>
      </c>
      <c r="H608" s="571">
        <f>TRUNC(E608* (1 + F608 / 100) * G608,2)</f>
        <v>2328.5500000000002</v>
      </c>
      <c r="I608" s="572" t="e">
        <f>I604 * (E608 * (1+F608/100))</f>
        <v>#REF!</v>
      </c>
      <c r="J608" s="573" t="e">
        <f>H608 * I604</f>
        <v>#REF!</v>
      </c>
    </row>
    <row r="609" spans="1:10" x14ac:dyDescent="0.35">
      <c r="A609" s="565">
        <v>101195</v>
      </c>
      <c r="B609" s="556"/>
      <c r="C609" s="637" t="s">
        <v>441</v>
      </c>
      <c r="D609" s="638" t="s">
        <v>442</v>
      </c>
      <c r="E609" s="639">
        <v>0.01</v>
      </c>
      <c r="F609" s="640">
        <v>1</v>
      </c>
      <c r="G609" s="570">
        <v>19166</v>
      </c>
      <c r="H609" s="571">
        <f>TRUNC(E609* (1 + F609 / 100) * G609,2)</f>
        <v>193.57</v>
      </c>
      <c r="I609" s="572" t="e">
        <f>I604 * (E609 * (1+F609/100))</f>
        <v>#REF!</v>
      </c>
      <c r="J609" s="573" t="e">
        <f>H609 * I604</f>
        <v>#REF!</v>
      </c>
    </row>
    <row r="610" spans="1:10" x14ac:dyDescent="0.35">
      <c r="A610" s="565">
        <v>100018</v>
      </c>
      <c r="B610" s="556"/>
      <c r="C610" s="637" t="s">
        <v>443</v>
      </c>
      <c r="D610" s="638" t="s">
        <v>346</v>
      </c>
      <c r="E610" s="639">
        <v>0.01</v>
      </c>
      <c r="F610" s="640">
        <v>1</v>
      </c>
      <c r="G610" s="570">
        <v>45581</v>
      </c>
      <c r="H610" s="571">
        <f>TRUNC(E610* (1 + F610 / 100) * G610,2)</f>
        <v>460.36</v>
      </c>
      <c r="I610" s="572" t="e">
        <f>I604 * (E610 * (1+F610/100))</f>
        <v>#REF!</v>
      </c>
      <c r="J610" s="573" t="e">
        <f>H610 * I604</f>
        <v>#REF!</v>
      </c>
    </row>
    <row r="611" spans="1:10" x14ac:dyDescent="0.35">
      <c r="A611" s="565">
        <v>100053</v>
      </c>
      <c r="B611" s="556" t="s">
        <v>334</v>
      </c>
      <c r="C611" s="566" t="s">
        <v>335</v>
      </c>
      <c r="D611" s="567" t="s">
        <v>336</v>
      </c>
      <c r="E611" s="568">
        <v>2</v>
      </c>
      <c r="F611" s="569"/>
      <c r="G611" s="570">
        <v>43</v>
      </c>
      <c r="H611" s="571">
        <f>TRUNC(E611* (1 + F611 / 100) * G611,2)</f>
        <v>86</v>
      </c>
      <c r="I611" s="572" t="e">
        <f>I604 * (E611 * (1+F611/100))</f>
        <v>#REF!</v>
      </c>
      <c r="J611" s="573" t="e">
        <f>H611 * I604</f>
        <v>#REF!</v>
      </c>
    </row>
    <row r="612" spans="1:10" x14ac:dyDescent="0.35">
      <c r="A612" s="565">
        <v>100579</v>
      </c>
      <c r="B612" s="556" t="s">
        <v>444</v>
      </c>
      <c r="C612" s="566" t="s">
        <v>445</v>
      </c>
      <c r="D612" s="567" t="s">
        <v>346</v>
      </c>
      <c r="E612" s="568">
        <v>2.5000000000000001E-2</v>
      </c>
      <c r="F612" s="569"/>
      <c r="G612" s="570">
        <v>64485</v>
      </c>
      <c r="H612" s="571">
        <f>TRUNC(E612* (1 + F612 / 100) * G612,2)</f>
        <v>1612.12</v>
      </c>
      <c r="I612" s="572" t="e">
        <f>I604 * (E612 * (1+F612/100))</f>
        <v>#REF!</v>
      </c>
      <c r="J612" s="573" t="e">
        <f>H612 * I604</f>
        <v>#REF!</v>
      </c>
    </row>
    <row r="613" spans="1:10" x14ac:dyDescent="0.35">
      <c r="A613" s="582" t="s">
        <v>314</v>
      </c>
      <c r="B613" s="556"/>
      <c r="C613" s="574"/>
      <c r="D613" s="543"/>
      <c r="E613" s="575"/>
      <c r="F613" s="576"/>
      <c r="G613" s="577" t="s">
        <v>315</v>
      </c>
      <c r="H613" s="583">
        <f>SUM(H607:H612)</f>
        <v>4680.6000000000004</v>
      </c>
      <c r="I613" s="579"/>
      <c r="J613" s="584" t="e">
        <f>SUM(J607:J612)</f>
        <v>#REF!</v>
      </c>
    </row>
    <row r="614" spans="1:10" x14ac:dyDescent="0.35">
      <c r="A614" s="565" t="s">
        <v>316</v>
      </c>
      <c r="B614" s="556"/>
      <c r="C614" s="581" t="s">
        <v>317</v>
      </c>
      <c r="D614" s="543"/>
      <c r="E614" s="575"/>
      <c r="F614" s="576"/>
      <c r="G614" s="577"/>
      <c r="H614" s="578"/>
      <c r="I614" s="579"/>
      <c r="J614" s="580"/>
    </row>
    <row r="615" spans="1:10" x14ac:dyDescent="0.35">
      <c r="A615" s="565">
        <v>200007</v>
      </c>
      <c r="B615" s="556" t="s">
        <v>317</v>
      </c>
      <c r="C615" s="566" t="s">
        <v>380</v>
      </c>
      <c r="D615" s="567" t="s">
        <v>319</v>
      </c>
      <c r="E615" s="568">
        <v>0.6</v>
      </c>
      <c r="F615" s="569"/>
      <c r="G615" s="570">
        <v>31422</v>
      </c>
      <c r="H615" s="571">
        <f>TRUNC(E615* (1 + F615 / 100) * G615,2)</f>
        <v>18853.2</v>
      </c>
      <c r="I615" s="572" t="e">
        <f>I604 * (E615 * (1+F615/100))</f>
        <v>#REF!</v>
      </c>
      <c r="J615" s="573" t="e">
        <f>H615 * I604</f>
        <v>#REF!</v>
      </c>
    </row>
    <row r="616" spans="1:10" x14ac:dyDescent="0.35">
      <c r="A616" s="582" t="s">
        <v>320</v>
      </c>
      <c r="B616" s="556"/>
      <c r="C616" s="574"/>
      <c r="D616" s="543"/>
      <c r="E616" s="575"/>
      <c r="F616" s="576"/>
      <c r="G616" s="577" t="s">
        <v>321</v>
      </c>
      <c r="H616" s="583">
        <f>SUM(H614:H615)</f>
        <v>18853.2</v>
      </c>
      <c r="I616" s="579"/>
      <c r="J616" s="584" t="e">
        <f>SUM(J614:J615)</f>
        <v>#REF!</v>
      </c>
    </row>
    <row r="617" spans="1:10" x14ac:dyDescent="0.35">
      <c r="A617" s="565" t="s">
        <v>322</v>
      </c>
      <c r="B617" s="556"/>
      <c r="C617" s="585" t="s">
        <v>323</v>
      </c>
      <c r="D617" s="543"/>
      <c r="E617" s="575"/>
      <c r="F617" s="576"/>
      <c r="G617" s="577"/>
      <c r="H617" s="578"/>
      <c r="I617" s="579"/>
      <c r="J617" s="580"/>
    </row>
    <row r="618" spans="1:10" x14ac:dyDescent="0.35">
      <c r="A618" s="565">
        <v>300062</v>
      </c>
      <c r="B618" s="556" t="s">
        <v>323</v>
      </c>
      <c r="C618" s="566" t="s">
        <v>446</v>
      </c>
      <c r="D618" s="567" t="s">
        <v>352</v>
      </c>
      <c r="E618" s="568">
        <v>0.25</v>
      </c>
      <c r="F618" s="569"/>
      <c r="G618" s="570">
        <v>25852</v>
      </c>
      <c r="H618" s="571">
        <f>TRUNC(E618* (1 + F618 / 100) * G618,2)</f>
        <v>6463</v>
      </c>
      <c r="I618" s="572" t="e">
        <f>I604 * (E618 * (1+F618/100))</f>
        <v>#REF!</v>
      </c>
      <c r="J618" s="573" t="e">
        <f>H618 * I604</f>
        <v>#REF!</v>
      </c>
    </row>
    <row r="619" spans="1:10" x14ac:dyDescent="0.35">
      <c r="A619" s="565">
        <v>300026</v>
      </c>
      <c r="B619" s="556" t="s">
        <v>323</v>
      </c>
      <c r="C619" s="566" t="s">
        <v>324</v>
      </c>
      <c r="D619" s="567" t="s">
        <v>189</v>
      </c>
      <c r="E619" s="568">
        <v>2.0009999999999999</v>
      </c>
      <c r="F619" s="569"/>
      <c r="G619" s="570">
        <v>2089</v>
      </c>
      <c r="H619" s="571">
        <f>TRUNC(E619* (1 + F619 / 100) * G619,2)</f>
        <v>4180.08</v>
      </c>
      <c r="I619" s="572" t="e">
        <f>I604 * (E619 * (1+F619/100))</f>
        <v>#REF!</v>
      </c>
      <c r="J619" s="573" t="e">
        <f>H619 * I604</f>
        <v>#REF!</v>
      </c>
    </row>
    <row r="620" spans="1:10" x14ac:dyDescent="0.35">
      <c r="A620" s="582" t="s">
        <v>325</v>
      </c>
      <c r="B620" s="556"/>
      <c r="C620" s="574"/>
      <c r="D620" s="543"/>
      <c r="E620" s="575"/>
      <c r="F620" s="576"/>
      <c r="G620" s="577" t="s">
        <v>326</v>
      </c>
      <c r="H620" s="583">
        <f>SUM(H617:H619)</f>
        <v>10643.08</v>
      </c>
      <c r="I620" s="579"/>
      <c r="J620" s="584" t="e">
        <f>SUM(J617:J619)</f>
        <v>#REF!</v>
      </c>
    </row>
    <row r="621" spans="1:10" x14ac:dyDescent="0.35">
      <c r="A621" s="543" t="s">
        <v>327</v>
      </c>
      <c r="B621" s="586"/>
      <c r="C621" s="581" t="s">
        <v>328</v>
      </c>
      <c r="D621" s="543"/>
      <c r="E621" s="575"/>
      <c r="F621" s="576"/>
      <c r="G621" s="577"/>
      <c r="H621" s="578"/>
      <c r="I621" s="579"/>
      <c r="J621" s="580"/>
    </row>
    <row r="622" spans="1:10" x14ac:dyDescent="0.35">
      <c r="A622" s="565"/>
      <c r="B622" s="556"/>
      <c r="C622" s="566"/>
      <c r="D622" s="567"/>
      <c r="E622" s="568"/>
      <c r="F622" s="569"/>
      <c r="G622" s="570"/>
      <c r="H622" s="571"/>
      <c r="I622" s="572"/>
      <c r="J622" s="573"/>
    </row>
    <row r="623" spans="1:10" x14ac:dyDescent="0.35">
      <c r="A623" s="582" t="s">
        <v>329</v>
      </c>
      <c r="B623" s="586"/>
      <c r="C623" s="574"/>
      <c r="D623" s="543"/>
      <c r="E623" s="575"/>
      <c r="F623" s="576"/>
      <c r="G623" s="577" t="s">
        <v>330</v>
      </c>
      <c r="H623" s="571">
        <f>SUM(H621:H622)</f>
        <v>0</v>
      </c>
      <c r="I623" s="579"/>
      <c r="J623" s="573">
        <f>SUM(J621:J622)</f>
        <v>0</v>
      </c>
    </row>
    <row r="624" spans="1:10" x14ac:dyDescent="0.35">
      <c r="A624" s="543"/>
      <c r="B624" s="587"/>
      <c r="C624" s="574"/>
      <c r="D624" s="543"/>
      <c r="E624" s="575"/>
      <c r="F624" s="576"/>
      <c r="G624" s="577"/>
      <c r="H624" s="578"/>
      <c r="I624" s="579"/>
      <c r="J624" s="580"/>
    </row>
    <row r="625" spans="1:10" ht="15" thickBot="1" x14ac:dyDescent="0.4">
      <c r="A625" s="543" t="s">
        <v>92</v>
      </c>
      <c r="B625" s="587"/>
      <c r="C625" s="589"/>
      <c r="D625" s="590"/>
      <c r="E625" s="591"/>
      <c r="F625" s="592" t="s">
        <v>331</v>
      </c>
      <c r="G625" s="593">
        <f>SUM(H605:H624)/2</f>
        <v>34176.880000000005</v>
      </c>
      <c r="H625" s="594">
        <f>IF($A$2="CD",IF($A$3=1,ROUND(SUM(H605:H624)/2,0),IF($A$3=3,ROUND(SUM(H605:H624)/2,-1),SUM(H605:H624)/2)),SUM(H605:H624)/2)</f>
        <v>34177</v>
      </c>
      <c r="I625" s="595" t="e">
        <f>SUM(J605:J624)/2</f>
        <v>#REF!</v>
      </c>
      <c r="J625" s="596" t="e">
        <f>IF($A$2="CD",IF($A$3=1,ROUND(SUM(J605:J624)/2,0),IF($A$3=3,ROUND(SUM(J605:J624)/2,-1),SUM(J605:J624)/2)),SUM(J605:J624)/2)</f>
        <v>#REF!</v>
      </c>
    </row>
    <row r="626" spans="1:10" ht="15" thickTop="1" x14ac:dyDescent="0.35">
      <c r="A626" s="543" t="s">
        <v>364</v>
      </c>
      <c r="B626" s="587"/>
      <c r="C626" s="600" t="s">
        <v>256</v>
      </c>
      <c r="D626" s="601"/>
      <c r="E626" s="602"/>
      <c r="F626" s="658"/>
      <c r="G626" s="603"/>
      <c r="H626" s="604"/>
      <c r="I626" s="579"/>
      <c r="J626" s="605"/>
    </row>
    <row r="627" spans="1:10" x14ac:dyDescent="0.35">
      <c r="A627" s="565" t="s">
        <v>263</v>
      </c>
      <c r="B627" s="587"/>
      <c r="C627" s="606" t="s">
        <v>234</v>
      </c>
      <c r="D627" s="607"/>
      <c r="E627" s="608"/>
      <c r="F627" s="659">
        <f>$F$3</f>
        <v>0.15</v>
      </c>
      <c r="G627" s="610"/>
      <c r="H627" s="611">
        <f>ROUND(H625*F627,2)</f>
        <v>5126.55</v>
      </c>
      <c r="I627" s="579"/>
      <c r="J627" s="573" t="e">
        <f>ROUND(J625*F627,2)</f>
        <v>#REF!</v>
      </c>
    </row>
    <row r="628" spans="1:10" x14ac:dyDescent="0.35">
      <c r="A628" s="565" t="s">
        <v>365</v>
      </c>
      <c r="B628" s="587"/>
      <c r="C628" s="606" t="s">
        <v>236</v>
      </c>
      <c r="D628" s="607"/>
      <c r="E628" s="608"/>
      <c r="F628" s="659">
        <f>$G$3</f>
        <v>0.02</v>
      </c>
      <c r="G628" s="610"/>
      <c r="H628" s="611">
        <f>ROUND(H625*F628,2)</f>
        <v>683.54</v>
      </c>
      <c r="I628" s="579"/>
      <c r="J628" s="573" t="e">
        <f>ROUND(J625*F628,2)</f>
        <v>#REF!</v>
      </c>
    </row>
    <row r="629" spans="1:10" x14ac:dyDescent="0.35">
      <c r="A629" s="565" t="s">
        <v>265</v>
      </c>
      <c r="B629" s="587"/>
      <c r="C629" s="606" t="s">
        <v>238</v>
      </c>
      <c r="D629" s="607"/>
      <c r="E629" s="608"/>
      <c r="F629" s="659">
        <f>$H$3</f>
        <v>0.05</v>
      </c>
      <c r="G629" s="610"/>
      <c r="H629" s="611">
        <f>ROUND(H625*F629,2)</f>
        <v>1708.85</v>
      </c>
      <c r="I629" s="579"/>
      <c r="J629" s="573" t="e">
        <f>ROUND(J625*F629,2)</f>
        <v>#REF!</v>
      </c>
    </row>
    <row r="630" spans="1:10" x14ac:dyDescent="0.35">
      <c r="A630" s="565" t="s">
        <v>267</v>
      </c>
      <c r="B630" s="587"/>
      <c r="C630" s="606" t="s">
        <v>242</v>
      </c>
      <c r="D630" s="607"/>
      <c r="E630" s="608"/>
      <c r="F630" s="659">
        <f>$I$3</f>
        <v>0.19</v>
      </c>
      <c r="G630" s="610"/>
      <c r="H630" s="611">
        <f>ROUND(H629*F630,2)</f>
        <v>324.68</v>
      </c>
      <c r="I630" s="579"/>
      <c r="J630" s="573" t="e">
        <f>ROUND(J629*F630,2)</f>
        <v>#REF!</v>
      </c>
    </row>
    <row r="631" spans="1:10" x14ac:dyDescent="0.35">
      <c r="A631" s="543" t="s">
        <v>366</v>
      </c>
      <c r="B631" s="587"/>
      <c r="C631" s="581" t="s">
        <v>367</v>
      </c>
      <c r="D631" s="543"/>
      <c r="E631" s="575"/>
      <c r="F631" s="576"/>
      <c r="G631" s="612"/>
      <c r="H631" s="613">
        <f>SUM(H627:H630)</f>
        <v>7843.6200000000008</v>
      </c>
      <c r="I631" s="588"/>
      <c r="J631" s="614" t="e">
        <f>SUM(J627:J630)</f>
        <v>#REF!</v>
      </c>
    </row>
    <row r="632" spans="1:10" ht="15" thickBot="1" x14ac:dyDescent="0.4">
      <c r="A632" s="543" t="s">
        <v>368</v>
      </c>
      <c r="B632" s="587"/>
      <c r="C632" s="615"/>
      <c r="D632" s="616"/>
      <c r="E632" s="591"/>
      <c r="F632" s="592" t="s">
        <v>369</v>
      </c>
      <c r="G632" s="617">
        <f>H631+H625</f>
        <v>42020.62</v>
      </c>
      <c r="H632" s="594">
        <f>IF($A$3=2,ROUND((H625+H631),2),IF($A$3=3,ROUND((H625+H631),-1),ROUND((H625+H631),0)))</f>
        <v>42021</v>
      </c>
      <c r="I632" s="595"/>
      <c r="J632" s="596" t="e">
        <f>IF($A$3=2,ROUND((J625+J631),2),IF($A$3=3,ROUND((J625+J631),-1),ROUND((J625+J631),0)))</f>
        <v>#REF!</v>
      </c>
    </row>
    <row r="633" spans="1:10" ht="15" thickTop="1" x14ac:dyDescent="0.35">
      <c r="C633" s="27"/>
      <c r="D633" s="90"/>
      <c r="E633" s="27"/>
      <c r="F633" s="27"/>
      <c r="G633" s="27"/>
      <c r="H633" s="27"/>
      <c r="I633" s="554"/>
      <c r="J633" s="555"/>
    </row>
    <row r="634" spans="1:10" ht="15" thickBot="1" x14ac:dyDescent="0.4">
      <c r="C634" s="27"/>
      <c r="D634" s="90"/>
      <c r="E634" s="27"/>
      <c r="F634" s="27"/>
      <c r="G634" s="27"/>
      <c r="H634" s="27"/>
      <c r="I634" s="554"/>
      <c r="J634" s="555"/>
    </row>
    <row r="635" spans="1:10" ht="15" thickTop="1" x14ac:dyDescent="0.35">
      <c r="A635" s="543" t="s">
        <v>447</v>
      </c>
      <c r="B635" s="554"/>
      <c r="C635" s="901" t="s">
        <v>132</v>
      </c>
      <c r="D635" s="902"/>
      <c r="E635" s="902"/>
      <c r="F635" s="902"/>
      <c r="G635" s="597"/>
      <c r="H635" s="618" t="s">
        <v>448</v>
      </c>
      <c r="I635" s="619" t="s">
        <v>378</v>
      </c>
      <c r="J635" s="558" t="s">
        <v>379</v>
      </c>
    </row>
    <row r="636" spans="1:10" x14ac:dyDescent="0.35">
      <c r="A636" s="543"/>
      <c r="B636" s="554"/>
      <c r="C636" s="903"/>
      <c r="D636" s="904"/>
      <c r="E636" s="904"/>
      <c r="F636" s="904"/>
      <c r="G636" s="598"/>
      <c r="H636" s="620" t="e">
        <f>"ITEM:   "&amp;PRESUPUESTO!#REF!</f>
        <v>#REF!</v>
      </c>
      <c r="I636" s="621" t="e">
        <f>PRESUPUESTO!#REF!</f>
        <v>#REF!</v>
      </c>
      <c r="J636" s="562"/>
    </row>
    <row r="637" spans="1:10" x14ac:dyDescent="0.35">
      <c r="A637" s="622" t="s">
        <v>301</v>
      </c>
      <c r="B637" s="623"/>
      <c r="C637" s="624" t="s">
        <v>88</v>
      </c>
      <c r="D637" s="625" t="s">
        <v>89</v>
      </c>
      <c r="E637" s="626" t="s">
        <v>90</v>
      </c>
      <c r="F637" s="627" t="s">
        <v>302</v>
      </c>
      <c r="G637" s="628" t="s">
        <v>303</v>
      </c>
      <c r="H637" s="571" t="s">
        <v>304</v>
      </c>
      <c r="I637" s="629"/>
      <c r="J637" s="571" t="s">
        <v>304</v>
      </c>
    </row>
    <row r="638" spans="1:10" x14ac:dyDescent="0.35">
      <c r="A638" s="565"/>
      <c r="B638" s="554"/>
      <c r="C638" s="630"/>
      <c r="D638" s="631"/>
      <c r="E638" s="554"/>
      <c r="F638" s="555"/>
      <c r="G638" s="577"/>
      <c r="H638" s="578"/>
      <c r="I638" s="632"/>
      <c r="J638" s="578"/>
    </row>
    <row r="639" spans="1:10" x14ac:dyDescent="0.35">
      <c r="A639" s="565" t="s">
        <v>305</v>
      </c>
      <c r="B639" s="554"/>
      <c r="C639" s="633" t="s">
        <v>306</v>
      </c>
      <c r="D639" s="631"/>
      <c r="E639" s="554"/>
      <c r="F639" s="555"/>
      <c r="G639" s="577"/>
      <c r="H639" s="578"/>
      <c r="I639" s="634"/>
      <c r="J639" s="578"/>
    </row>
    <row r="640" spans="1:10" x14ac:dyDescent="0.35">
      <c r="A640" s="565">
        <v>109922</v>
      </c>
      <c r="B640" s="556"/>
      <c r="C640" s="637" t="s">
        <v>449</v>
      </c>
      <c r="D640" s="638" t="s">
        <v>89</v>
      </c>
      <c r="E640" s="639">
        <v>1</v>
      </c>
      <c r="F640" s="640"/>
      <c r="G640" s="570">
        <v>744</v>
      </c>
      <c r="H640" s="571">
        <f>TRUNC(E640* (1 + F640 / 100) * G640,2)</f>
        <v>744</v>
      </c>
      <c r="I640" s="572" t="e">
        <f>I636 * (E640 * (1+F640/100))</f>
        <v>#REF!</v>
      </c>
      <c r="J640" s="573" t="e">
        <f>H640 * I636</f>
        <v>#REF!</v>
      </c>
    </row>
    <row r="641" spans="1:10" x14ac:dyDescent="0.35">
      <c r="A641" s="565">
        <v>119087</v>
      </c>
      <c r="B641" s="556"/>
      <c r="C641" s="637" t="s">
        <v>450</v>
      </c>
      <c r="D641" s="638" t="s">
        <v>89</v>
      </c>
      <c r="E641" s="639">
        <v>0.33500000000000002</v>
      </c>
      <c r="F641" s="640">
        <v>5</v>
      </c>
      <c r="G641" s="570">
        <v>49908</v>
      </c>
      <c r="H641" s="571">
        <f>TRUNC(E641* (1 + F641 / 100) * G641,2)</f>
        <v>17555.13</v>
      </c>
      <c r="I641" s="572" t="e">
        <f>I636 * (E641 * (1+F641/100))</f>
        <v>#REF!</v>
      </c>
      <c r="J641" s="573" t="e">
        <f>H641 * I636</f>
        <v>#REF!</v>
      </c>
    </row>
    <row r="642" spans="1:10" x14ac:dyDescent="0.35">
      <c r="A642" s="565">
        <v>101947</v>
      </c>
      <c r="B642" s="556"/>
      <c r="C642" s="637" t="s">
        <v>451</v>
      </c>
      <c r="D642" s="638" t="s">
        <v>89</v>
      </c>
      <c r="E642" s="639">
        <v>6</v>
      </c>
      <c r="F642" s="640"/>
      <c r="G642" s="570">
        <v>329</v>
      </c>
      <c r="H642" s="571">
        <f>TRUNC(E642* (1 + F642 / 100) * G642,2)</f>
        <v>1974</v>
      </c>
      <c r="I642" s="572" t="e">
        <f>I636 * (E642 * (1+F642/100))</f>
        <v>#REF!</v>
      </c>
      <c r="J642" s="573" t="e">
        <f>H642 * I636</f>
        <v>#REF!</v>
      </c>
    </row>
    <row r="643" spans="1:10" x14ac:dyDescent="0.35">
      <c r="A643" s="582" t="s">
        <v>314</v>
      </c>
      <c r="B643" s="554"/>
      <c r="C643" s="630"/>
      <c r="D643" s="631"/>
      <c r="E643" s="554"/>
      <c r="F643" s="555"/>
      <c r="G643" s="577" t="s">
        <v>315</v>
      </c>
      <c r="H643" s="635">
        <f>SUM(H639:H642)</f>
        <v>20273.13</v>
      </c>
      <c r="I643" s="636"/>
      <c r="J643" s="635" t="e">
        <f>SUM(J639:J642)</f>
        <v>#REF!</v>
      </c>
    </row>
    <row r="644" spans="1:10" x14ac:dyDescent="0.35">
      <c r="A644" s="565" t="s">
        <v>316</v>
      </c>
      <c r="B644" s="554"/>
      <c r="C644" s="633" t="s">
        <v>317</v>
      </c>
      <c r="D644" s="631"/>
      <c r="E644" s="554"/>
      <c r="F644" s="555"/>
      <c r="G644" s="577"/>
      <c r="H644" s="578"/>
      <c r="I644" s="634"/>
      <c r="J644" s="578"/>
    </row>
    <row r="645" spans="1:10" x14ac:dyDescent="0.35">
      <c r="A645" s="565">
        <v>200004</v>
      </c>
      <c r="B645" s="556"/>
      <c r="C645" s="637" t="s">
        <v>452</v>
      </c>
      <c r="D645" s="638" t="s">
        <v>319</v>
      </c>
      <c r="E645" s="639">
        <v>0.35</v>
      </c>
      <c r="F645" s="640"/>
      <c r="G645" s="570">
        <v>35353</v>
      </c>
      <c r="H645" s="571">
        <f>TRUNC(E645* (1 + F645 / 100) * G645,2)</f>
        <v>12373.55</v>
      </c>
      <c r="I645" s="572" t="e">
        <f>I636 * (E645 * (1+F645/100))</f>
        <v>#REF!</v>
      </c>
      <c r="J645" s="573" t="e">
        <f>H645 * I636</f>
        <v>#REF!</v>
      </c>
    </row>
    <row r="646" spans="1:10" x14ac:dyDescent="0.35">
      <c r="A646" s="582" t="s">
        <v>320</v>
      </c>
      <c r="B646" s="554"/>
      <c r="C646" s="630"/>
      <c r="D646" s="631"/>
      <c r="E646" s="554"/>
      <c r="F646" s="555"/>
      <c r="G646" s="577" t="s">
        <v>381</v>
      </c>
      <c r="H646" s="635">
        <f>SUM(H644:H645)</f>
        <v>12373.55</v>
      </c>
      <c r="I646" s="636"/>
      <c r="J646" s="635" t="e">
        <f>SUM(J644:J645)</f>
        <v>#REF!</v>
      </c>
    </row>
    <row r="647" spans="1:10" x14ac:dyDescent="0.35">
      <c r="A647" s="565" t="s">
        <v>322</v>
      </c>
      <c r="B647" s="554"/>
      <c r="C647" s="641" t="s">
        <v>323</v>
      </c>
      <c r="D647" s="631"/>
      <c r="E647" s="554"/>
      <c r="F647" s="555"/>
      <c r="G647" s="577"/>
      <c r="H647" s="578"/>
      <c r="I647" s="634"/>
      <c r="J647" s="578"/>
    </row>
    <row r="648" spans="1:10" x14ac:dyDescent="0.35">
      <c r="A648" s="565">
        <v>300026</v>
      </c>
      <c r="B648" s="556"/>
      <c r="C648" s="637" t="s">
        <v>324</v>
      </c>
      <c r="D648" s="638" t="s">
        <v>189</v>
      </c>
      <c r="E648" s="639">
        <v>1.502</v>
      </c>
      <c r="F648" s="640"/>
      <c r="G648" s="570">
        <v>2089</v>
      </c>
      <c r="H648" s="571">
        <f>TRUNC(E648* (1 + F648 / 100) * G648,2)</f>
        <v>3137.67</v>
      </c>
      <c r="I648" s="572" t="e">
        <f>I636 * (E648 * (1+F648/100))</f>
        <v>#REF!</v>
      </c>
      <c r="J648" s="573" t="e">
        <f>H648 * I636</f>
        <v>#REF!</v>
      </c>
    </row>
    <row r="649" spans="1:10" x14ac:dyDescent="0.35">
      <c r="A649" s="582" t="s">
        <v>325</v>
      </c>
      <c r="B649" s="554"/>
      <c r="C649" s="630"/>
      <c r="D649" s="631"/>
      <c r="E649" s="554"/>
      <c r="F649" s="555"/>
      <c r="G649" s="577" t="s">
        <v>326</v>
      </c>
      <c r="H649" s="635">
        <f>SUM(H647:H648)</f>
        <v>3137.67</v>
      </c>
      <c r="I649" s="636"/>
      <c r="J649" s="635" t="e">
        <f>SUM(J647:J648)</f>
        <v>#REF!</v>
      </c>
    </row>
    <row r="650" spans="1:10" x14ac:dyDescent="0.35">
      <c r="A650" s="543" t="s">
        <v>327</v>
      </c>
      <c r="B650" s="27"/>
      <c r="C650" s="633" t="s">
        <v>328</v>
      </c>
      <c r="D650" s="631"/>
      <c r="E650" s="554"/>
      <c r="F650" s="555"/>
      <c r="G650" s="577"/>
      <c r="H650" s="578"/>
      <c r="I650" s="636"/>
      <c r="J650" s="578"/>
    </row>
    <row r="651" spans="1:10" x14ac:dyDescent="0.35">
      <c r="A651" s="565"/>
      <c r="B651" s="556"/>
      <c r="C651" s="637"/>
      <c r="D651" s="638"/>
      <c r="E651" s="639"/>
      <c r="F651" s="640"/>
      <c r="G651" s="570"/>
      <c r="H651" s="571"/>
      <c r="I651" s="572"/>
      <c r="J651" s="571"/>
    </row>
    <row r="652" spans="1:10" x14ac:dyDescent="0.35">
      <c r="A652" s="582" t="s">
        <v>329</v>
      </c>
      <c r="B652" s="27"/>
      <c r="C652" s="630"/>
      <c r="D652" s="631"/>
      <c r="E652" s="554"/>
      <c r="F652" s="555"/>
      <c r="G652" s="577" t="s">
        <v>383</v>
      </c>
      <c r="H652" s="571">
        <f>SUM(H650:H651)</f>
        <v>0</v>
      </c>
      <c r="I652" s="636"/>
      <c r="J652" s="571">
        <f>SUM(J650:J651)</f>
        <v>0</v>
      </c>
    </row>
    <row r="653" spans="1:10" x14ac:dyDescent="0.35">
      <c r="A653" s="543"/>
      <c r="B653" s="642"/>
      <c r="C653" s="630"/>
      <c r="D653" s="631"/>
      <c r="E653" s="554"/>
      <c r="F653" s="555"/>
      <c r="G653" s="577"/>
      <c r="H653" s="578"/>
      <c r="I653" s="634"/>
      <c r="J653" s="578"/>
    </row>
    <row r="654" spans="1:10" ht="15" thickBot="1" x14ac:dyDescent="0.4">
      <c r="A654" s="543" t="s">
        <v>92</v>
      </c>
      <c r="B654" s="642"/>
      <c r="C654" s="643"/>
      <c r="D654" s="644"/>
      <c r="E654" s="645"/>
      <c r="F654" s="646" t="s">
        <v>331</v>
      </c>
      <c r="G654" s="593">
        <f>SUM(H637:H653)/2</f>
        <v>35784.35</v>
      </c>
      <c r="H654" s="594">
        <f>IF($A$2="CD",IF($A$3=1,ROUND(SUM(H637:H653)/2,0),IF($A$3=3,ROUND(SUM(H637:H653)/2,-1),SUM(H637:H653)/2)),SUM(H637:H653)/2)</f>
        <v>35784</v>
      </c>
      <c r="I654" s="595"/>
      <c r="J654" s="594" t="e">
        <f>IF($A$2="CD",IF($A$3=1,ROUND(SUM(J637:J653)/2,0),IF($A$3=3,ROUND(SUM(J637:J653)/2,-1),SUM(J637:J653)/2)),SUM(J637:J653)/2)</f>
        <v>#REF!</v>
      </c>
    </row>
    <row r="655" spans="1:10" ht="15" thickTop="1" x14ac:dyDescent="0.35">
      <c r="A655" s="543" t="s">
        <v>364</v>
      </c>
      <c r="B655" s="642"/>
      <c r="C655" s="647" t="s">
        <v>256</v>
      </c>
      <c r="D655" s="648"/>
      <c r="E655" s="649"/>
      <c r="F655" s="650"/>
      <c r="G655" s="603"/>
      <c r="H655" s="604"/>
      <c r="I655" s="579"/>
      <c r="J655" s="604"/>
    </row>
    <row r="656" spans="1:10" x14ac:dyDescent="0.35">
      <c r="A656" s="565" t="s">
        <v>263</v>
      </c>
      <c r="B656" s="642"/>
      <c r="C656" s="651" t="s">
        <v>234</v>
      </c>
      <c r="D656" s="652"/>
      <c r="E656" s="653"/>
      <c r="F656" s="654">
        <f>$F$3</f>
        <v>0.15</v>
      </c>
      <c r="G656" s="610"/>
      <c r="H656" s="611">
        <f>ROUND(H654*F656,2)</f>
        <v>5367.6</v>
      </c>
      <c r="I656" s="579"/>
      <c r="J656" s="611" t="e">
        <f>ROUND(J654*H656,2)</f>
        <v>#REF!</v>
      </c>
    </row>
    <row r="657" spans="1:10" x14ac:dyDescent="0.35">
      <c r="A657" s="565" t="s">
        <v>365</v>
      </c>
      <c r="B657" s="642"/>
      <c r="C657" s="651" t="s">
        <v>236</v>
      </c>
      <c r="D657" s="652"/>
      <c r="E657" s="653"/>
      <c r="F657" s="654">
        <f>$G$3</f>
        <v>0.02</v>
      </c>
      <c r="G657" s="610"/>
      <c r="H657" s="611">
        <f>ROUND(H654*F657,2)</f>
        <v>715.68</v>
      </c>
      <c r="I657" s="579"/>
      <c r="J657" s="611" t="e">
        <f>ROUND(J654*H657,2)</f>
        <v>#REF!</v>
      </c>
    </row>
    <row r="658" spans="1:10" x14ac:dyDescent="0.35">
      <c r="A658" s="565" t="s">
        <v>265</v>
      </c>
      <c r="B658" s="642"/>
      <c r="C658" s="651" t="s">
        <v>238</v>
      </c>
      <c r="D658" s="652"/>
      <c r="E658" s="653"/>
      <c r="F658" s="654">
        <f>$H$3</f>
        <v>0.05</v>
      </c>
      <c r="G658" s="610"/>
      <c r="H658" s="611">
        <f>ROUND(H654*F658,2)</f>
        <v>1789.2</v>
      </c>
      <c r="I658" s="579"/>
      <c r="J658" s="611" t="e">
        <f>ROUND(J654*H658,2)</f>
        <v>#REF!</v>
      </c>
    </row>
    <row r="659" spans="1:10" x14ac:dyDescent="0.35">
      <c r="A659" s="565" t="s">
        <v>267</v>
      </c>
      <c r="B659" s="642"/>
      <c r="C659" s="651" t="s">
        <v>242</v>
      </c>
      <c r="D659" s="652"/>
      <c r="E659" s="653"/>
      <c r="F659" s="654">
        <f>$I$3</f>
        <v>0.19</v>
      </c>
      <c r="G659" s="610"/>
      <c r="H659" s="611">
        <f>ROUND(H658*F659,2)</f>
        <v>339.95</v>
      </c>
      <c r="I659" s="579"/>
      <c r="J659" s="611" t="e">
        <f>ROUND(J658*H659,2)</f>
        <v>#REF!</v>
      </c>
    </row>
    <row r="660" spans="1:10" x14ac:dyDescent="0.35">
      <c r="A660" s="543" t="s">
        <v>366</v>
      </c>
      <c r="B660" s="642"/>
      <c r="C660" s="633" t="s">
        <v>367</v>
      </c>
      <c r="D660" s="631"/>
      <c r="E660" s="554"/>
      <c r="F660" s="555"/>
      <c r="G660" s="612"/>
      <c r="H660" s="613">
        <f>SUM(H656:H659)</f>
        <v>8212.43</v>
      </c>
      <c r="I660" s="588"/>
      <c r="J660" s="613" t="e">
        <f>SUM(J656:J659)</f>
        <v>#REF!</v>
      </c>
    </row>
    <row r="661" spans="1:10" ht="15" thickBot="1" x14ac:dyDescent="0.4">
      <c r="A661" s="543" t="s">
        <v>368</v>
      </c>
      <c r="B661" s="642"/>
      <c r="C661" s="655"/>
      <c r="D661" s="656"/>
      <c r="E661" s="645"/>
      <c r="F661" s="646" t="s">
        <v>369</v>
      </c>
      <c r="G661" s="617">
        <f>H660+H654</f>
        <v>43996.43</v>
      </c>
      <c r="H661" s="594">
        <f>IF($A$3=2,ROUND((H654+H660),2),IF($A$3=3,ROUND((H654+H660),-1),ROUND((H654+H660),0)))</f>
        <v>43996</v>
      </c>
      <c r="I661" s="595"/>
      <c r="J661" s="594" t="e">
        <f>IF($A$3=2,ROUND((J654+J660),2),IF($A$3=3,ROUND((J654+J660),-1),ROUND((J654+J660),0)))</f>
        <v>#REF!</v>
      </c>
    </row>
    <row r="662" spans="1:10" ht="15" thickTop="1" x14ac:dyDescent="0.35">
      <c r="C662" s="27"/>
      <c r="D662" s="90"/>
      <c r="E662" s="27"/>
      <c r="F662" s="27"/>
      <c r="G662" s="27"/>
      <c r="H662" s="27"/>
      <c r="I662" s="554"/>
      <c r="J662" s="555"/>
    </row>
    <row r="663" spans="1:10" ht="15" thickBot="1" x14ac:dyDescent="0.4">
      <c r="C663" s="27"/>
      <c r="D663" s="90"/>
      <c r="E663" s="27"/>
      <c r="F663" s="27"/>
      <c r="G663" s="27"/>
      <c r="H663" s="27"/>
      <c r="I663" s="554"/>
      <c r="J663" s="555"/>
    </row>
    <row r="664" spans="1:10" ht="15" thickTop="1" x14ac:dyDescent="0.35">
      <c r="A664" s="543" t="s">
        <v>453</v>
      </c>
      <c r="B664" s="554"/>
      <c r="C664" s="901" t="s">
        <v>136</v>
      </c>
      <c r="D664" s="902"/>
      <c r="E664" s="902"/>
      <c r="F664" s="902"/>
      <c r="G664" s="557"/>
      <c r="H664" s="618" t="s">
        <v>371</v>
      </c>
      <c r="I664" s="619" t="s">
        <v>378</v>
      </c>
      <c r="J664" s="558" t="s">
        <v>379</v>
      </c>
    </row>
    <row r="665" spans="1:10" x14ac:dyDescent="0.35">
      <c r="A665" s="543"/>
      <c r="B665" s="554"/>
      <c r="C665" s="903"/>
      <c r="D665" s="904"/>
      <c r="E665" s="904"/>
      <c r="F665" s="904"/>
      <c r="G665" s="561"/>
      <c r="H665" s="620" t="str">
        <f>"ITEM:   "&amp;PRESUPUESTO!$B$40</f>
        <v>ITEM:   5.1</v>
      </c>
      <c r="I665" s="621">
        <f>PRESUPUESTO!$AQ$40</f>
        <v>0</v>
      </c>
      <c r="J665" s="562"/>
    </row>
    <row r="666" spans="1:10" x14ac:dyDescent="0.35">
      <c r="A666" s="622" t="s">
        <v>301</v>
      </c>
      <c r="B666" s="623"/>
      <c r="C666" s="624" t="s">
        <v>88</v>
      </c>
      <c r="D666" s="625" t="s">
        <v>89</v>
      </c>
      <c r="E666" s="626" t="s">
        <v>90</v>
      </c>
      <c r="F666" s="627" t="s">
        <v>302</v>
      </c>
      <c r="G666" s="628" t="s">
        <v>303</v>
      </c>
      <c r="H666" s="571" t="s">
        <v>304</v>
      </c>
      <c r="I666" s="629"/>
      <c r="J666" s="571" t="s">
        <v>304</v>
      </c>
    </row>
    <row r="667" spans="1:10" x14ac:dyDescent="0.35">
      <c r="A667" s="565"/>
      <c r="B667" s="554"/>
      <c r="C667" s="630"/>
      <c r="D667" s="631"/>
      <c r="E667" s="554"/>
      <c r="F667" s="555"/>
      <c r="G667" s="577"/>
      <c r="H667" s="578"/>
      <c r="I667" s="664"/>
      <c r="J667" s="578"/>
    </row>
    <row r="668" spans="1:10" x14ac:dyDescent="0.35">
      <c r="A668" s="565" t="s">
        <v>305</v>
      </c>
      <c r="B668" s="554"/>
      <c r="C668" s="633" t="s">
        <v>306</v>
      </c>
      <c r="D668" s="631"/>
      <c r="E668" s="554"/>
      <c r="F668" s="555"/>
      <c r="G668" s="577"/>
      <c r="H668" s="578"/>
      <c r="I668" s="666"/>
      <c r="J668" s="578"/>
    </row>
    <row r="669" spans="1:10" x14ac:dyDescent="0.35">
      <c r="A669" s="565">
        <v>119231</v>
      </c>
      <c r="B669" s="556"/>
      <c r="C669" s="637" t="s">
        <v>454</v>
      </c>
      <c r="D669" s="638" t="s">
        <v>346</v>
      </c>
      <c r="E669" s="639">
        <v>6.0000000000000001E-3</v>
      </c>
      <c r="F669" s="640">
        <v>1</v>
      </c>
      <c r="G669" s="570">
        <v>261534</v>
      </c>
      <c r="H669" s="571">
        <f>TRUNC(E669* (1 + F669 / 100) * G669,2)</f>
        <v>1584.89</v>
      </c>
      <c r="I669" s="572">
        <f>I665 * (E669 * (1+F669/100))</f>
        <v>0</v>
      </c>
      <c r="J669" s="573">
        <f>H669 * I665</f>
        <v>0</v>
      </c>
    </row>
    <row r="670" spans="1:10" x14ac:dyDescent="0.35">
      <c r="A670" s="565">
        <v>119232</v>
      </c>
      <c r="B670" s="556"/>
      <c r="C670" s="637" t="s">
        <v>455</v>
      </c>
      <c r="D670" s="638" t="s">
        <v>346</v>
      </c>
      <c r="E670" s="639">
        <v>5.5E-2</v>
      </c>
      <c r="F670" s="640">
        <v>1</v>
      </c>
      <c r="G670" s="570">
        <v>170765</v>
      </c>
      <c r="H670" s="571">
        <f>TRUNC(E670* (1 + F670 / 100) * G670,2)</f>
        <v>9485.99</v>
      </c>
      <c r="I670" s="572">
        <f>I665 * (E670 * (1+F670/100))</f>
        <v>0</v>
      </c>
      <c r="J670" s="573">
        <f>H670 * I665</f>
        <v>0</v>
      </c>
    </row>
    <row r="671" spans="1:10" x14ac:dyDescent="0.35">
      <c r="A671" s="582" t="s">
        <v>314</v>
      </c>
      <c r="B671" s="554"/>
      <c r="C671" s="630"/>
      <c r="D671" s="631"/>
      <c r="E671" s="554"/>
      <c r="F671" s="555"/>
      <c r="G671" s="577" t="s">
        <v>315</v>
      </c>
      <c r="H671" s="635">
        <f>SUM(H668:H670)</f>
        <v>11070.88</v>
      </c>
      <c r="I671" s="636"/>
      <c r="J671" s="635">
        <f>SUM(J668:J670)</f>
        <v>0</v>
      </c>
    </row>
    <row r="672" spans="1:10" x14ac:dyDescent="0.35">
      <c r="A672" s="565" t="s">
        <v>316</v>
      </c>
      <c r="B672" s="554"/>
      <c r="C672" s="633" t="s">
        <v>317</v>
      </c>
      <c r="D672" s="631"/>
      <c r="E672" s="554"/>
      <c r="F672" s="555"/>
      <c r="G672" s="577"/>
      <c r="H672" s="578"/>
      <c r="I672" s="666"/>
      <c r="J672" s="578"/>
    </row>
    <row r="673" spans="1:10" x14ac:dyDescent="0.35">
      <c r="A673" s="565">
        <v>200026</v>
      </c>
      <c r="B673" s="556"/>
      <c r="C673" s="637" t="s">
        <v>389</v>
      </c>
      <c r="D673" s="638" t="s">
        <v>319</v>
      </c>
      <c r="E673" s="639">
        <v>0.52229999999999999</v>
      </c>
      <c r="F673" s="640"/>
      <c r="G673" s="570">
        <v>33387</v>
      </c>
      <c r="H673" s="571">
        <f>TRUNC(E673* (1 + F673 / 100) * G673,2)</f>
        <v>17438.03</v>
      </c>
      <c r="I673" s="572">
        <f>I665 * (E673 * (1+F673/100))</f>
        <v>0</v>
      </c>
      <c r="J673" s="573">
        <f>H673 * I665</f>
        <v>0</v>
      </c>
    </row>
    <row r="674" spans="1:10" x14ac:dyDescent="0.35">
      <c r="A674" s="582" t="s">
        <v>320</v>
      </c>
      <c r="B674" s="554"/>
      <c r="C674" s="630"/>
      <c r="D674" s="631"/>
      <c r="E674" s="554"/>
      <c r="F674" s="555"/>
      <c r="G674" s="577" t="s">
        <v>381</v>
      </c>
      <c r="H674" s="635">
        <f>SUM(H672:H673)</f>
        <v>17438.03</v>
      </c>
      <c r="I674" s="636"/>
      <c r="J674" s="635">
        <f>SUM(J672:J673)</f>
        <v>0</v>
      </c>
    </row>
    <row r="675" spans="1:10" x14ac:dyDescent="0.35">
      <c r="A675" s="565" t="s">
        <v>322</v>
      </c>
      <c r="B675" s="554"/>
      <c r="C675" s="641" t="s">
        <v>323</v>
      </c>
      <c r="D675" s="631"/>
      <c r="E675" s="554"/>
      <c r="F675" s="555"/>
      <c r="G675" s="577"/>
      <c r="H675" s="578"/>
      <c r="I675" s="666"/>
      <c r="J675" s="578"/>
    </row>
    <row r="676" spans="1:10" x14ac:dyDescent="0.35">
      <c r="A676" s="565">
        <v>301007</v>
      </c>
      <c r="B676" s="556"/>
      <c r="C676" s="637" t="s">
        <v>456</v>
      </c>
      <c r="D676" s="638" t="s">
        <v>352</v>
      </c>
      <c r="E676" s="639">
        <v>0.05</v>
      </c>
      <c r="F676" s="640"/>
      <c r="G676" s="570">
        <v>38777</v>
      </c>
      <c r="H676" s="571">
        <f>TRUNC(E676* (1 + F676 / 100) * G676,2)</f>
        <v>1938.85</v>
      </c>
      <c r="I676" s="572">
        <f>I665 * (E676 * (1+F676/100))</f>
        <v>0</v>
      </c>
      <c r="J676" s="573">
        <f>H676 * I665</f>
        <v>0</v>
      </c>
    </row>
    <row r="677" spans="1:10" x14ac:dyDescent="0.35">
      <c r="A677" s="565">
        <v>300026</v>
      </c>
      <c r="B677" s="556"/>
      <c r="C677" s="637" t="s">
        <v>324</v>
      </c>
      <c r="D677" s="638" t="s">
        <v>189</v>
      </c>
      <c r="E677" s="639">
        <v>0.1</v>
      </c>
      <c r="F677" s="640"/>
      <c r="G677" s="570">
        <v>2089</v>
      </c>
      <c r="H677" s="571">
        <f>TRUNC(E677* (1 + F677 / 100) * G677,2)</f>
        <v>208.9</v>
      </c>
      <c r="I677" s="572">
        <f>I665 * (E677 * (1+F677/100))</f>
        <v>0</v>
      </c>
      <c r="J677" s="573">
        <f>H677 * I665</f>
        <v>0</v>
      </c>
    </row>
    <row r="678" spans="1:10" x14ac:dyDescent="0.35">
      <c r="A678" s="582" t="s">
        <v>325</v>
      </c>
      <c r="B678" s="554"/>
      <c r="C678" s="630"/>
      <c r="D678" s="631"/>
      <c r="E678" s="554"/>
      <c r="F678" s="555"/>
      <c r="G678" s="577" t="s">
        <v>326</v>
      </c>
      <c r="H678" s="635">
        <f>SUM(H675:H677)</f>
        <v>2147.75</v>
      </c>
      <c r="I678" s="636"/>
      <c r="J678" s="635">
        <f>SUM(J675:J677)</f>
        <v>0</v>
      </c>
    </row>
    <row r="679" spans="1:10" x14ac:dyDescent="0.35">
      <c r="A679" s="543" t="s">
        <v>327</v>
      </c>
      <c r="B679" s="586"/>
      <c r="C679" s="633" t="s">
        <v>328</v>
      </c>
      <c r="D679" s="631"/>
      <c r="E679" s="554"/>
      <c r="F679" s="555"/>
      <c r="G679" s="577"/>
      <c r="H679" s="578"/>
      <c r="I679" s="636"/>
      <c r="J679" s="578"/>
    </row>
    <row r="680" spans="1:10" x14ac:dyDescent="0.35">
      <c r="A680" s="565"/>
      <c r="B680" s="556"/>
      <c r="C680" s="637"/>
      <c r="D680" s="638"/>
      <c r="E680" s="639"/>
      <c r="F680" s="640"/>
      <c r="G680" s="570"/>
      <c r="H680" s="571"/>
      <c r="I680" s="572"/>
      <c r="J680" s="571"/>
    </row>
    <row r="681" spans="1:10" x14ac:dyDescent="0.35">
      <c r="A681" s="582" t="s">
        <v>329</v>
      </c>
      <c r="B681" s="586"/>
      <c r="C681" s="630"/>
      <c r="D681" s="631"/>
      <c r="E681" s="554"/>
      <c r="F681" s="555"/>
      <c r="G681" s="577" t="s">
        <v>383</v>
      </c>
      <c r="H681" s="571">
        <f>SUM(H679:H680)</f>
        <v>0</v>
      </c>
      <c r="I681" s="636"/>
      <c r="J681" s="571">
        <f>SUM(J679:J680)</f>
        <v>0</v>
      </c>
    </row>
    <row r="682" spans="1:10" x14ac:dyDescent="0.35">
      <c r="A682" s="543"/>
      <c r="B682" s="642"/>
      <c r="C682" s="630"/>
      <c r="D682" s="631"/>
      <c r="E682" s="554"/>
      <c r="F682" s="555"/>
      <c r="G682" s="577"/>
      <c r="H682" s="578"/>
      <c r="I682" s="666"/>
      <c r="J682" s="578"/>
    </row>
    <row r="683" spans="1:10" ht="15" thickBot="1" x14ac:dyDescent="0.4">
      <c r="A683" s="543" t="s">
        <v>92</v>
      </c>
      <c r="B683" s="642"/>
      <c r="C683" s="643"/>
      <c r="D683" s="644"/>
      <c r="E683" s="645"/>
      <c r="F683" s="646" t="s">
        <v>331</v>
      </c>
      <c r="G683" s="593">
        <f>SUM(H666:H682)/2</f>
        <v>30656.659999999996</v>
      </c>
      <c r="H683" s="594">
        <f>IF($A$2="CD",IF($A$3=1,ROUND(SUM(H666:H682)/2,0),IF($A$3=3,ROUND(SUM(H666:H682)/2,-1),SUM(H666:H682)/2)),SUM(H666:H682)/2)</f>
        <v>30657</v>
      </c>
      <c r="I683" s="595"/>
      <c r="J683" s="594">
        <f>IF($A$2="CD",IF($A$3=1,ROUND(SUM(J666:J682)/2,0),IF($A$3=3,ROUND(SUM(J666:J682)/2,-1),SUM(J666:J682)/2)),SUM(J666:J682)/2)</f>
        <v>0</v>
      </c>
    </row>
    <row r="684" spans="1:10" ht="15" thickTop="1" x14ac:dyDescent="0.35">
      <c r="A684" s="543" t="s">
        <v>364</v>
      </c>
      <c r="B684" s="642"/>
      <c r="C684" s="647" t="s">
        <v>256</v>
      </c>
      <c r="D684" s="648"/>
      <c r="E684" s="649"/>
      <c r="F684" s="650"/>
      <c r="G684" s="603"/>
      <c r="H684" s="604"/>
      <c r="I684" s="579"/>
      <c r="J684" s="604"/>
    </row>
    <row r="685" spans="1:10" x14ac:dyDescent="0.35">
      <c r="A685" s="565" t="s">
        <v>263</v>
      </c>
      <c r="B685" s="642"/>
      <c r="C685" s="651" t="s">
        <v>234</v>
      </c>
      <c r="D685" s="652"/>
      <c r="E685" s="653"/>
      <c r="F685" s="654">
        <f>$F$3</f>
        <v>0.15</v>
      </c>
      <c r="G685" s="610"/>
      <c r="H685" s="611">
        <f>ROUND(H683*F685,2)</f>
        <v>4598.55</v>
      </c>
      <c r="I685" s="579"/>
      <c r="J685" s="611">
        <f>ROUND(J683*H685,2)</f>
        <v>0</v>
      </c>
    </row>
    <row r="686" spans="1:10" x14ac:dyDescent="0.35">
      <c r="A686" s="565" t="s">
        <v>365</v>
      </c>
      <c r="B686" s="642"/>
      <c r="C686" s="651" t="s">
        <v>236</v>
      </c>
      <c r="D686" s="652"/>
      <c r="E686" s="653"/>
      <c r="F686" s="654">
        <f>$G$3</f>
        <v>0.02</v>
      </c>
      <c r="G686" s="610"/>
      <c r="H686" s="611">
        <f>ROUND(H683*F686,2)</f>
        <v>613.14</v>
      </c>
      <c r="I686" s="579"/>
      <c r="J686" s="611">
        <f>ROUND(J683*H686,2)</f>
        <v>0</v>
      </c>
    </row>
    <row r="687" spans="1:10" x14ac:dyDescent="0.35">
      <c r="A687" s="565" t="s">
        <v>265</v>
      </c>
      <c r="B687" s="642"/>
      <c r="C687" s="651" t="s">
        <v>238</v>
      </c>
      <c r="D687" s="652"/>
      <c r="E687" s="653"/>
      <c r="F687" s="654">
        <f>$H$3</f>
        <v>0.05</v>
      </c>
      <c r="G687" s="610"/>
      <c r="H687" s="611">
        <f>ROUND(H683*F687,2)</f>
        <v>1532.85</v>
      </c>
      <c r="I687" s="579"/>
      <c r="J687" s="611">
        <f>ROUND(J683*H687,2)</f>
        <v>0</v>
      </c>
    </row>
    <row r="688" spans="1:10" x14ac:dyDescent="0.35">
      <c r="A688" s="565" t="s">
        <v>267</v>
      </c>
      <c r="B688" s="642"/>
      <c r="C688" s="651" t="s">
        <v>242</v>
      </c>
      <c r="D688" s="652"/>
      <c r="E688" s="653"/>
      <c r="F688" s="654">
        <f>$I$3</f>
        <v>0.19</v>
      </c>
      <c r="G688" s="610"/>
      <c r="H688" s="611">
        <f>ROUND(H687*F688,2)</f>
        <v>291.24</v>
      </c>
      <c r="I688" s="579"/>
      <c r="J688" s="611">
        <f>ROUND(J687*H688,2)</f>
        <v>0</v>
      </c>
    </row>
    <row r="689" spans="1:10" x14ac:dyDescent="0.35">
      <c r="A689" s="543" t="s">
        <v>366</v>
      </c>
      <c r="B689" s="642"/>
      <c r="C689" s="633" t="s">
        <v>367</v>
      </c>
      <c r="D689" s="631"/>
      <c r="E689" s="554"/>
      <c r="F689" s="555"/>
      <c r="G689" s="612"/>
      <c r="H689" s="613">
        <f>SUM(H685:H688)</f>
        <v>7035.7800000000007</v>
      </c>
      <c r="I689" s="588"/>
      <c r="J689" s="613">
        <f>SUM(J685:J688)</f>
        <v>0</v>
      </c>
    </row>
    <row r="690" spans="1:10" ht="15" thickBot="1" x14ac:dyDescent="0.4">
      <c r="A690" s="543" t="s">
        <v>368</v>
      </c>
      <c r="B690" s="642"/>
      <c r="C690" s="655"/>
      <c r="D690" s="656"/>
      <c r="E690" s="645"/>
      <c r="F690" s="646" t="s">
        <v>369</v>
      </c>
      <c r="G690" s="617">
        <f>H689+H683</f>
        <v>37692.78</v>
      </c>
      <c r="H690" s="594">
        <f>IF($A$3=2,ROUND((H683+H689),2),IF($A$3=3,ROUND((H683+H689),-1),ROUND((H683+H689),0)))</f>
        <v>37693</v>
      </c>
      <c r="I690" s="595"/>
      <c r="J690" s="594">
        <f>IF($A$3=2,ROUND((J683+J689),2),IF($A$3=3,ROUND((J683+J689),-1),ROUND((J683+J689),0)))</f>
        <v>0</v>
      </c>
    </row>
    <row r="691" spans="1:10" ht="15" thickTop="1" x14ac:dyDescent="0.35">
      <c r="C691" s="27"/>
      <c r="D691" s="90"/>
      <c r="E691" s="27"/>
      <c r="F691" s="27"/>
      <c r="G691" s="27"/>
      <c r="H691" s="27"/>
      <c r="I691" s="554"/>
      <c r="J691" s="555"/>
    </row>
    <row r="692" spans="1:10" ht="15" thickBot="1" x14ac:dyDescent="0.4">
      <c r="C692" s="27"/>
      <c r="D692" s="90"/>
      <c r="E692" s="27"/>
      <c r="F692" s="27"/>
      <c r="G692" s="27"/>
      <c r="H692" s="27"/>
      <c r="I692" s="554"/>
      <c r="J692" s="555"/>
    </row>
    <row r="693" spans="1:10" ht="15" thickTop="1" x14ac:dyDescent="0.35">
      <c r="A693" s="543" t="s">
        <v>457</v>
      </c>
      <c r="B693" s="556"/>
      <c r="C693" s="913" t="s">
        <v>137</v>
      </c>
      <c r="D693" s="914"/>
      <c r="E693" s="914"/>
      <c r="F693" s="914"/>
      <c r="G693" s="557"/>
      <c r="H693" s="558" t="s">
        <v>354</v>
      </c>
      <c r="I693" s="559" t="s">
        <v>299</v>
      </c>
      <c r="J693" s="560" t="s">
        <v>95</v>
      </c>
    </row>
    <row r="694" spans="1:10" x14ac:dyDescent="0.35">
      <c r="A694" s="543"/>
      <c r="B694" s="556"/>
      <c r="C694" s="915"/>
      <c r="D694" s="916"/>
      <c r="E694" s="916"/>
      <c r="F694" s="916"/>
      <c r="G694" s="561"/>
      <c r="H694" s="562" t="e">
        <f>"ITEM:   "&amp;PRESUPUESTO!#REF!</f>
        <v>#REF!</v>
      </c>
      <c r="I694" s="599" t="e">
        <f>PRESUPUESTO!#REF!</f>
        <v>#REF!</v>
      </c>
      <c r="J694" s="564"/>
    </row>
    <row r="695" spans="1:10" x14ac:dyDescent="0.35">
      <c r="A695" s="565" t="s">
        <v>301</v>
      </c>
      <c r="B695" s="556"/>
      <c r="C695" s="566" t="s">
        <v>88</v>
      </c>
      <c r="D695" s="567" t="s">
        <v>89</v>
      </c>
      <c r="E695" s="568" t="s">
        <v>90</v>
      </c>
      <c r="F695" s="569" t="s">
        <v>302</v>
      </c>
      <c r="G695" s="570" t="s">
        <v>303</v>
      </c>
      <c r="H695" s="571" t="s">
        <v>304</v>
      </c>
      <c r="I695" s="572"/>
      <c r="J695" s="573" t="s">
        <v>304</v>
      </c>
    </row>
    <row r="696" spans="1:10" x14ac:dyDescent="0.35">
      <c r="A696" s="565"/>
      <c r="B696" s="556"/>
      <c r="C696" s="574"/>
      <c r="D696" s="543"/>
      <c r="E696" s="575"/>
      <c r="F696" s="576"/>
      <c r="G696" s="577"/>
      <c r="H696" s="578"/>
      <c r="I696" s="579"/>
      <c r="J696" s="580"/>
    </row>
    <row r="697" spans="1:10" x14ac:dyDescent="0.35">
      <c r="A697" s="565" t="s">
        <v>305</v>
      </c>
      <c r="B697" s="556"/>
      <c r="C697" s="581" t="s">
        <v>306</v>
      </c>
      <c r="D697" s="543"/>
      <c r="E697" s="575"/>
      <c r="F697" s="576"/>
      <c r="G697" s="577"/>
      <c r="H697" s="665"/>
      <c r="I697" s="579"/>
      <c r="J697" s="580"/>
    </row>
    <row r="698" spans="1:10" x14ac:dyDescent="0.35">
      <c r="A698" s="565">
        <v>100893</v>
      </c>
      <c r="B698" s="556" t="s">
        <v>458</v>
      </c>
      <c r="C698" s="566" t="s">
        <v>459</v>
      </c>
      <c r="D698" s="567" t="s">
        <v>346</v>
      </c>
      <c r="E698" s="568">
        <v>0.17499999999999999</v>
      </c>
      <c r="F698" s="569">
        <v>1</v>
      </c>
      <c r="G698" s="570">
        <v>112025</v>
      </c>
      <c r="H698" s="667">
        <f>TRUNC(E698* (1 + F698 / 100) * G698,2)</f>
        <v>19800.41</v>
      </c>
      <c r="I698" s="572" t="e">
        <f>I694 * (E698 * (1+F698/100))</f>
        <v>#REF!</v>
      </c>
      <c r="J698" s="573" t="e">
        <f>H698 * I694</f>
        <v>#REF!</v>
      </c>
    </row>
    <row r="699" spans="1:10" x14ac:dyDescent="0.35">
      <c r="A699" s="582" t="s">
        <v>314</v>
      </c>
      <c r="B699" s="556"/>
      <c r="C699" s="574"/>
      <c r="D699" s="543"/>
      <c r="E699" s="575"/>
      <c r="F699" s="576"/>
      <c r="G699" s="577" t="s">
        <v>315</v>
      </c>
      <c r="H699" s="670">
        <f>SUM(H697:H698)</f>
        <v>19800.41</v>
      </c>
      <c r="I699" s="579"/>
      <c r="J699" s="584" t="e">
        <f>SUM(J697:J698)</f>
        <v>#REF!</v>
      </c>
    </row>
    <row r="700" spans="1:10" x14ac:dyDescent="0.35">
      <c r="A700" s="565" t="s">
        <v>316</v>
      </c>
      <c r="B700" s="556"/>
      <c r="C700" s="581" t="s">
        <v>317</v>
      </c>
      <c r="D700" s="543"/>
      <c r="E700" s="575"/>
      <c r="F700" s="576"/>
      <c r="G700" s="577"/>
      <c r="H700" s="665"/>
      <c r="I700" s="579"/>
      <c r="J700" s="580"/>
    </row>
    <row r="701" spans="1:10" x14ac:dyDescent="0.35">
      <c r="A701" s="565">
        <v>200025</v>
      </c>
      <c r="B701" s="556" t="s">
        <v>317</v>
      </c>
      <c r="C701" s="566" t="s">
        <v>460</v>
      </c>
      <c r="D701" s="567" t="s">
        <v>319</v>
      </c>
      <c r="E701" s="568">
        <v>1.4351</v>
      </c>
      <c r="F701" s="569"/>
      <c r="G701" s="570">
        <v>17576</v>
      </c>
      <c r="H701" s="667">
        <f>TRUNC(E701* (1 + F701 / 100) * G701,2)</f>
        <v>25223.31</v>
      </c>
      <c r="I701" s="572" t="e">
        <f>I694 * (E701 * (1+F701/100))</f>
        <v>#REF!</v>
      </c>
      <c r="J701" s="573" t="e">
        <f>H701 * I694</f>
        <v>#REF!</v>
      </c>
    </row>
    <row r="702" spans="1:10" x14ac:dyDescent="0.35">
      <c r="A702" s="582" t="s">
        <v>320</v>
      </c>
      <c r="B702" s="556"/>
      <c r="C702" s="574"/>
      <c r="D702" s="543"/>
      <c r="E702" s="575"/>
      <c r="F702" s="576"/>
      <c r="G702" s="577" t="s">
        <v>321</v>
      </c>
      <c r="H702" s="670">
        <f>SUM(H700:H701)</f>
        <v>25223.31</v>
      </c>
      <c r="I702" s="579"/>
      <c r="J702" s="584" t="e">
        <f>SUM(J700:J701)</f>
        <v>#REF!</v>
      </c>
    </row>
    <row r="703" spans="1:10" x14ac:dyDescent="0.35">
      <c r="A703" s="565" t="s">
        <v>322</v>
      </c>
      <c r="B703" s="556"/>
      <c r="C703" s="585" t="s">
        <v>323</v>
      </c>
      <c r="D703" s="543"/>
      <c r="E703" s="575"/>
      <c r="F703" s="576"/>
      <c r="G703" s="577"/>
      <c r="H703" s="665"/>
      <c r="I703" s="579"/>
      <c r="J703" s="580"/>
    </row>
    <row r="704" spans="1:10" x14ac:dyDescent="0.35">
      <c r="A704" s="565">
        <v>300026</v>
      </c>
      <c r="B704" s="556" t="s">
        <v>323</v>
      </c>
      <c r="C704" s="566" t="s">
        <v>324</v>
      </c>
      <c r="D704" s="567" t="s">
        <v>189</v>
      </c>
      <c r="E704" s="568">
        <v>4.7E-2</v>
      </c>
      <c r="F704" s="569"/>
      <c r="G704" s="570">
        <v>2089</v>
      </c>
      <c r="H704" s="571">
        <f>TRUNC(E704* (1 + F704 / 100) * G704,2)</f>
        <v>98.18</v>
      </c>
      <c r="I704" s="572" t="e">
        <f>I694 * (E704 * (1+F704/100))</f>
        <v>#REF!</v>
      </c>
      <c r="J704" s="573" t="e">
        <f>H704 * I694</f>
        <v>#REF!</v>
      </c>
    </row>
    <row r="705" spans="1:10" x14ac:dyDescent="0.35">
      <c r="A705" s="565">
        <v>300002</v>
      </c>
      <c r="B705" s="556" t="s">
        <v>323</v>
      </c>
      <c r="C705" s="566" t="s">
        <v>412</v>
      </c>
      <c r="D705" s="567" t="s">
        <v>413</v>
      </c>
      <c r="E705" s="568">
        <v>0.05</v>
      </c>
      <c r="F705" s="569"/>
      <c r="G705" s="570">
        <v>1580</v>
      </c>
      <c r="H705" s="571">
        <f>TRUNC(E705* (1 + F705 / 100) * G705,2)</f>
        <v>79</v>
      </c>
      <c r="I705" s="572" t="e">
        <f>I694 * (E705 * (1+F705/100))</f>
        <v>#REF!</v>
      </c>
      <c r="J705" s="573" t="e">
        <f>H705 * I694</f>
        <v>#REF!</v>
      </c>
    </row>
    <row r="706" spans="1:10" x14ac:dyDescent="0.35">
      <c r="A706" s="582" t="s">
        <v>325</v>
      </c>
      <c r="B706" s="556"/>
      <c r="C706" s="574"/>
      <c r="D706" s="543"/>
      <c r="E706" s="575"/>
      <c r="F706" s="576"/>
      <c r="G706" s="577" t="s">
        <v>326</v>
      </c>
      <c r="H706" s="583">
        <f>SUM(H703:H705)</f>
        <v>177.18</v>
      </c>
      <c r="I706" s="579"/>
      <c r="J706" s="584" t="e">
        <f>SUM(J703:J705)</f>
        <v>#REF!</v>
      </c>
    </row>
    <row r="707" spans="1:10" x14ac:dyDescent="0.35">
      <c r="A707" s="543" t="s">
        <v>327</v>
      </c>
      <c r="B707" s="586"/>
      <c r="C707" s="581" t="s">
        <v>328</v>
      </c>
      <c r="D707" s="543"/>
      <c r="E707" s="575"/>
      <c r="F707" s="576"/>
      <c r="G707" s="577"/>
      <c r="H707" s="578"/>
      <c r="I707" s="579"/>
      <c r="J707" s="580"/>
    </row>
    <row r="708" spans="1:10" x14ac:dyDescent="0.35">
      <c r="A708" s="565"/>
      <c r="B708" s="556"/>
      <c r="C708" s="566"/>
      <c r="D708" s="567"/>
      <c r="E708" s="568"/>
      <c r="F708" s="569"/>
      <c r="G708" s="570"/>
      <c r="H708" s="571"/>
      <c r="I708" s="572"/>
      <c r="J708" s="573"/>
    </row>
    <row r="709" spans="1:10" x14ac:dyDescent="0.35">
      <c r="A709" s="582" t="s">
        <v>329</v>
      </c>
      <c r="B709" s="586"/>
      <c r="C709" s="574"/>
      <c r="D709" s="543"/>
      <c r="E709" s="575"/>
      <c r="F709" s="576"/>
      <c r="G709" s="577" t="s">
        <v>330</v>
      </c>
      <c r="H709" s="571">
        <f>SUM(H707:H708)</f>
        <v>0</v>
      </c>
      <c r="I709" s="579"/>
      <c r="J709" s="573">
        <f>SUM(J707:J708)</f>
        <v>0</v>
      </c>
    </row>
    <row r="710" spans="1:10" x14ac:dyDescent="0.35">
      <c r="A710" s="543"/>
      <c r="B710" s="587"/>
      <c r="C710" s="574"/>
      <c r="D710" s="543"/>
      <c r="E710" s="575"/>
      <c r="F710" s="576"/>
      <c r="G710" s="577"/>
      <c r="H710" s="578"/>
      <c r="I710" s="579"/>
      <c r="J710" s="580"/>
    </row>
    <row r="711" spans="1:10" ht="15" thickBot="1" x14ac:dyDescent="0.4">
      <c r="A711" s="543" t="s">
        <v>92</v>
      </c>
      <c r="B711" s="587"/>
      <c r="C711" s="589"/>
      <c r="D711" s="590"/>
      <c r="E711" s="591"/>
      <c r="F711" s="592" t="s">
        <v>331</v>
      </c>
      <c r="G711" s="593">
        <f>SUM(H695:H710)/2</f>
        <v>45200.899999999994</v>
      </c>
      <c r="H711" s="594">
        <f>IF($A$2="CD",IF($A$3=1,ROUND(SUM(H695:H710)/2,0),IF($A$3=3,ROUND(SUM(H695:H710)/2,-1),SUM(H695:H710)/2)),SUM(H695:H710)/2)</f>
        <v>45201</v>
      </c>
      <c r="I711" s="595" t="e">
        <f>SUM(J695:J710)/2</f>
        <v>#REF!</v>
      </c>
      <c r="J711" s="596" t="e">
        <f>IF($A$2="CD",IF($A$3=1,ROUND(SUM(J695:J710)/2,0),IF($A$3=3,ROUND(SUM(J695:J710)/2,-1),SUM(J695:J710)/2)),SUM(J695:J710)/2)</f>
        <v>#REF!</v>
      </c>
    </row>
    <row r="712" spans="1:10" ht="15" thickTop="1" x14ac:dyDescent="0.35">
      <c r="A712" s="543" t="s">
        <v>364</v>
      </c>
      <c r="B712" s="587"/>
      <c r="C712" s="600" t="s">
        <v>256</v>
      </c>
      <c r="D712" s="601"/>
      <c r="E712" s="602"/>
      <c r="F712" s="658"/>
      <c r="G712" s="603"/>
      <c r="H712" s="604"/>
      <c r="I712" s="579"/>
      <c r="J712" s="605"/>
    </row>
    <row r="713" spans="1:10" x14ac:dyDescent="0.35">
      <c r="A713" s="565" t="s">
        <v>263</v>
      </c>
      <c r="B713" s="587"/>
      <c r="C713" s="606" t="s">
        <v>234</v>
      </c>
      <c r="D713" s="607"/>
      <c r="E713" s="608"/>
      <c r="F713" s="659">
        <f>$F$3</f>
        <v>0.15</v>
      </c>
      <c r="G713" s="610"/>
      <c r="H713" s="611">
        <f>ROUND(H711*F713,2)</f>
        <v>6780.15</v>
      </c>
      <c r="I713" s="579"/>
      <c r="J713" s="573" t="e">
        <f>ROUND(J711*F713,2)</f>
        <v>#REF!</v>
      </c>
    </row>
    <row r="714" spans="1:10" x14ac:dyDescent="0.35">
      <c r="A714" s="565" t="s">
        <v>365</v>
      </c>
      <c r="B714" s="587"/>
      <c r="C714" s="606" t="s">
        <v>236</v>
      </c>
      <c r="D714" s="607"/>
      <c r="E714" s="608"/>
      <c r="F714" s="659">
        <f>$G$3</f>
        <v>0.02</v>
      </c>
      <c r="G714" s="610"/>
      <c r="H714" s="611">
        <f>ROUND(H711*F714,2)</f>
        <v>904.02</v>
      </c>
      <c r="I714" s="579"/>
      <c r="J714" s="573" t="e">
        <f>ROUND(J711*F714,2)</f>
        <v>#REF!</v>
      </c>
    </row>
    <row r="715" spans="1:10" x14ac:dyDescent="0.35">
      <c r="A715" s="565" t="s">
        <v>265</v>
      </c>
      <c r="B715" s="587"/>
      <c r="C715" s="606" t="s">
        <v>238</v>
      </c>
      <c r="D715" s="607"/>
      <c r="E715" s="608"/>
      <c r="F715" s="659">
        <f>$H$3</f>
        <v>0.05</v>
      </c>
      <c r="G715" s="610"/>
      <c r="H715" s="611">
        <f>ROUND(H711*F715,2)</f>
        <v>2260.0500000000002</v>
      </c>
      <c r="I715" s="579"/>
      <c r="J715" s="573" t="e">
        <f>ROUND(J711*F715,2)</f>
        <v>#REF!</v>
      </c>
    </row>
    <row r="716" spans="1:10" x14ac:dyDescent="0.35">
      <c r="A716" s="565" t="s">
        <v>267</v>
      </c>
      <c r="B716" s="587"/>
      <c r="C716" s="606" t="s">
        <v>242</v>
      </c>
      <c r="D716" s="607"/>
      <c r="E716" s="608"/>
      <c r="F716" s="659">
        <f>$I$3</f>
        <v>0.19</v>
      </c>
      <c r="G716" s="610"/>
      <c r="H716" s="611">
        <f>ROUND(H715*F716,2)</f>
        <v>429.41</v>
      </c>
      <c r="I716" s="579"/>
      <c r="J716" s="573" t="e">
        <f>ROUND(J715*F716,2)</f>
        <v>#REF!</v>
      </c>
    </row>
    <row r="717" spans="1:10" x14ac:dyDescent="0.35">
      <c r="A717" s="543" t="s">
        <v>366</v>
      </c>
      <c r="B717" s="587"/>
      <c r="C717" s="581" t="s">
        <v>367</v>
      </c>
      <c r="D717" s="543"/>
      <c r="E717" s="575"/>
      <c r="F717" s="576"/>
      <c r="G717" s="612"/>
      <c r="H717" s="613">
        <f>SUM(H713:H716)</f>
        <v>10373.630000000001</v>
      </c>
      <c r="I717" s="588"/>
      <c r="J717" s="614" t="e">
        <f>SUM(J713:J716)</f>
        <v>#REF!</v>
      </c>
    </row>
    <row r="718" spans="1:10" ht="15" thickBot="1" x14ac:dyDescent="0.4">
      <c r="A718" s="543" t="s">
        <v>368</v>
      </c>
      <c r="B718" s="587"/>
      <c r="C718" s="615"/>
      <c r="D718" s="616"/>
      <c r="E718" s="591"/>
      <c r="F718" s="592" t="s">
        <v>369</v>
      </c>
      <c r="G718" s="617">
        <f>H717+H711</f>
        <v>55574.630000000005</v>
      </c>
      <c r="H718" s="594">
        <f>IF($A$3=2,ROUND((H711+H717),2),IF($A$3=3,ROUND((H711+H717),-1),ROUND((H711+H717),0)))</f>
        <v>55575</v>
      </c>
      <c r="I718" s="595"/>
      <c r="J718" s="596" t="e">
        <f>IF($A$3=2,ROUND((J711+J717),2),IF($A$3=3,ROUND((J711+J717),-1),ROUND((J711+J717),0)))</f>
        <v>#REF!</v>
      </c>
    </row>
    <row r="719" spans="1:10" ht="15" thickTop="1" x14ac:dyDescent="0.35">
      <c r="C719" s="27"/>
      <c r="D719" s="90"/>
      <c r="E719" s="27"/>
      <c r="F719" s="27"/>
      <c r="G719" s="27"/>
      <c r="H719" s="27"/>
      <c r="I719" s="554"/>
      <c r="J719" s="555"/>
    </row>
    <row r="720" spans="1:10" x14ac:dyDescent="0.35">
      <c r="C720" s="27"/>
      <c r="D720" s="90"/>
      <c r="E720" s="27"/>
      <c r="F720" s="27"/>
      <c r="G720" s="27"/>
      <c r="H720" s="27"/>
      <c r="I720" s="554"/>
      <c r="J720" s="555"/>
    </row>
    <row r="721" spans="1:10" ht="15" thickBot="1" x14ac:dyDescent="0.4">
      <c r="C721" s="27"/>
      <c r="D721" s="90"/>
      <c r="E721" s="27"/>
      <c r="F721" s="27"/>
      <c r="G721" s="27"/>
      <c r="H721" s="27"/>
      <c r="I721" s="554"/>
      <c r="J721" s="555"/>
    </row>
    <row r="722" spans="1:10" ht="15" thickTop="1" x14ac:dyDescent="0.35">
      <c r="A722" s="543" t="s">
        <v>461</v>
      </c>
      <c r="B722" s="554"/>
      <c r="C722" s="901" t="s">
        <v>138</v>
      </c>
      <c r="D722" s="902"/>
      <c r="E722" s="902"/>
      <c r="F722" s="902"/>
      <c r="G722" s="557"/>
      <c r="H722" s="618" t="s">
        <v>354</v>
      </c>
      <c r="I722" s="619" t="s">
        <v>378</v>
      </c>
      <c r="J722" s="558" t="s">
        <v>379</v>
      </c>
    </row>
    <row r="723" spans="1:10" x14ac:dyDescent="0.35">
      <c r="A723" s="543"/>
      <c r="B723" s="554"/>
      <c r="C723" s="903"/>
      <c r="D723" s="904"/>
      <c r="E723" s="904"/>
      <c r="F723" s="904"/>
      <c r="G723" s="561"/>
      <c r="H723" s="620" t="e">
        <f>"ITEM:   "&amp;PRESUPUESTO!#REF!</f>
        <v>#REF!</v>
      </c>
      <c r="I723" s="621" t="e">
        <f>PRESUPUESTO!#REF!</f>
        <v>#REF!</v>
      </c>
      <c r="J723" s="562"/>
    </row>
    <row r="724" spans="1:10" x14ac:dyDescent="0.35">
      <c r="A724" s="622" t="s">
        <v>301</v>
      </c>
      <c r="B724" s="623"/>
      <c r="C724" s="624" t="s">
        <v>88</v>
      </c>
      <c r="D724" s="625" t="s">
        <v>89</v>
      </c>
      <c r="E724" s="626" t="s">
        <v>90</v>
      </c>
      <c r="F724" s="627" t="s">
        <v>302</v>
      </c>
      <c r="G724" s="628" t="s">
        <v>303</v>
      </c>
      <c r="H724" s="571" t="s">
        <v>304</v>
      </c>
      <c r="I724" s="629"/>
      <c r="J724" s="571" t="s">
        <v>304</v>
      </c>
    </row>
    <row r="725" spans="1:10" x14ac:dyDescent="0.35">
      <c r="A725" s="565"/>
      <c r="B725" s="554"/>
      <c r="C725" s="630"/>
      <c r="D725" s="631"/>
      <c r="E725" s="554"/>
      <c r="F725" s="555"/>
      <c r="G725" s="577"/>
      <c r="H725" s="578"/>
      <c r="I725" s="664"/>
      <c r="J725" s="578"/>
    </row>
    <row r="726" spans="1:10" x14ac:dyDescent="0.35">
      <c r="A726" s="565" t="s">
        <v>305</v>
      </c>
      <c r="B726" s="554"/>
      <c r="C726" s="633" t="s">
        <v>306</v>
      </c>
      <c r="D726" s="631"/>
      <c r="E726" s="554"/>
      <c r="F726" s="555"/>
      <c r="G726" s="577"/>
      <c r="H726" s="578"/>
      <c r="I726" s="666"/>
      <c r="J726" s="578"/>
    </row>
    <row r="727" spans="1:10" x14ac:dyDescent="0.35">
      <c r="A727" s="565">
        <v>119231</v>
      </c>
      <c r="B727" s="556"/>
      <c r="C727" s="637" t="s">
        <v>454</v>
      </c>
      <c r="D727" s="638" t="s">
        <v>346</v>
      </c>
      <c r="E727" s="639">
        <v>6.0000000000000001E-3</v>
      </c>
      <c r="F727" s="640">
        <v>1</v>
      </c>
      <c r="G727" s="570">
        <v>261534</v>
      </c>
      <c r="H727" s="571">
        <f>TRUNC(E727* (1 + F727 / 100) * G727,2)</f>
        <v>1584.89</v>
      </c>
      <c r="I727" s="572" t="e">
        <f>I723 * (E727 * (1+F727/100))</f>
        <v>#REF!</v>
      </c>
      <c r="J727" s="573" t="e">
        <f>H727 * I723</f>
        <v>#REF!</v>
      </c>
    </row>
    <row r="728" spans="1:10" x14ac:dyDescent="0.35">
      <c r="A728" s="565">
        <v>119232</v>
      </c>
      <c r="B728" s="556"/>
      <c r="C728" s="637" t="s">
        <v>455</v>
      </c>
      <c r="D728" s="638" t="s">
        <v>346</v>
      </c>
      <c r="E728" s="639">
        <v>5.5E-2</v>
      </c>
      <c r="F728" s="640">
        <v>1</v>
      </c>
      <c r="G728" s="570">
        <v>170765</v>
      </c>
      <c r="H728" s="571">
        <f>TRUNC(E728* (1 + F728 / 100) * G728,2)</f>
        <v>9485.99</v>
      </c>
      <c r="I728" s="572" t="e">
        <f>I723 * (E728 * (1+F728/100))</f>
        <v>#REF!</v>
      </c>
      <c r="J728" s="573" t="e">
        <f>H728 * I723</f>
        <v>#REF!</v>
      </c>
    </row>
    <row r="729" spans="1:10" x14ac:dyDescent="0.35">
      <c r="A729" s="582" t="s">
        <v>314</v>
      </c>
      <c r="B729" s="554"/>
      <c r="C729" s="630"/>
      <c r="D729" s="631"/>
      <c r="E729" s="554"/>
      <c r="F729" s="555"/>
      <c r="G729" s="577" t="s">
        <v>315</v>
      </c>
      <c r="H729" s="635">
        <f>SUM(H726:H728)</f>
        <v>11070.88</v>
      </c>
      <c r="I729" s="636"/>
      <c r="J729" s="635" t="e">
        <f>SUM(J726:J728)</f>
        <v>#REF!</v>
      </c>
    </row>
    <row r="730" spans="1:10" x14ac:dyDescent="0.35">
      <c r="A730" s="565" t="s">
        <v>316</v>
      </c>
      <c r="B730" s="554"/>
      <c r="C730" s="633" t="s">
        <v>317</v>
      </c>
      <c r="D730" s="631"/>
      <c r="E730" s="554"/>
      <c r="F730" s="555"/>
      <c r="G730" s="577"/>
      <c r="H730" s="578"/>
      <c r="I730" s="666"/>
      <c r="J730" s="578"/>
    </row>
    <row r="731" spans="1:10" x14ac:dyDescent="0.35">
      <c r="A731" s="565">
        <v>200026</v>
      </c>
      <c r="B731" s="556"/>
      <c r="C731" s="637" t="s">
        <v>389</v>
      </c>
      <c r="D731" s="638" t="s">
        <v>319</v>
      </c>
      <c r="E731" s="639">
        <v>0.52229999999999999</v>
      </c>
      <c r="F731" s="640"/>
      <c r="G731" s="570">
        <v>33387</v>
      </c>
      <c r="H731" s="571">
        <f>TRUNC(E731* (1 + F731 / 100) * G731,2)</f>
        <v>17438.03</v>
      </c>
      <c r="I731" s="572" t="e">
        <f>I723 * (E731 * (1+F731/100))</f>
        <v>#REF!</v>
      </c>
      <c r="J731" s="573" t="e">
        <f>H731 * I723</f>
        <v>#REF!</v>
      </c>
    </row>
    <row r="732" spans="1:10" x14ac:dyDescent="0.35">
      <c r="A732" s="582" t="s">
        <v>320</v>
      </c>
      <c r="B732" s="554"/>
      <c r="C732" s="630"/>
      <c r="D732" s="631"/>
      <c r="E732" s="554"/>
      <c r="F732" s="555"/>
      <c r="G732" s="577" t="s">
        <v>381</v>
      </c>
      <c r="H732" s="635">
        <f>SUM(H730:H731)</f>
        <v>17438.03</v>
      </c>
      <c r="I732" s="636"/>
      <c r="J732" s="635" t="e">
        <f>SUM(J730:J731)</f>
        <v>#REF!</v>
      </c>
    </row>
    <row r="733" spans="1:10" x14ac:dyDescent="0.35">
      <c r="A733" s="565" t="s">
        <v>322</v>
      </c>
      <c r="B733" s="554"/>
      <c r="C733" s="641" t="s">
        <v>323</v>
      </c>
      <c r="D733" s="631"/>
      <c r="E733" s="554"/>
      <c r="F733" s="555"/>
      <c r="G733" s="577"/>
      <c r="H733" s="578"/>
      <c r="I733" s="666"/>
      <c r="J733" s="578"/>
    </row>
    <row r="734" spans="1:10" x14ac:dyDescent="0.35">
      <c r="A734" s="565">
        <v>301007</v>
      </c>
      <c r="B734" s="556"/>
      <c r="C734" s="637" t="s">
        <v>456</v>
      </c>
      <c r="D734" s="638" t="s">
        <v>352</v>
      </c>
      <c r="E734" s="639">
        <v>0.05</v>
      </c>
      <c r="F734" s="640"/>
      <c r="G734" s="570">
        <v>38777</v>
      </c>
      <c r="H734" s="571">
        <f>TRUNC(E734* (1 + F734 / 100) * G734,2)</f>
        <v>1938.85</v>
      </c>
      <c r="I734" s="572" t="e">
        <f>I723 * (E734 * (1+F734/100))</f>
        <v>#REF!</v>
      </c>
      <c r="J734" s="573" t="e">
        <f>H734 * I723</f>
        <v>#REF!</v>
      </c>
    </row>
    <row r="735" spans="1:10" x14ac:dyDescent="0.35">
      <c r="A735" s="565">
        <v>300026</v>
      </c>
      <c r="B735" s="556"/>
      <c r="C735" s="637" t="s">
        <v>324</v>
      </c>
      <c r="D735" s="638" t="s">
        <v>189</v>
      </c>
      <c r="E735" s="639">
        <v>0.1</v>
      </c>
      <c r="F735" s="640"/>
      <c r="G735" s="570">
        <v>2089</v>
      </c>
      <c r="H735" s="571">
        <f>TRUNC(E735* (1 + F735 / 100) * G735,2)</f>
        <v>208.9</v>
      </c>
      <c r="I735" s="572" t="e">
        <f>I723 * (E735 * (1+F735/100))</f>
        <v>#REF!</v>
      </c>
      <c r="J735" s="573" t="e">
        <f>H735 * I723</f>
        <v>#REF!</v>
      </c>
    </row>
    <row r="736" spans="1:10" x14ac:dyDescent="0.35">
      <c r="A736" s="582" t="s">
        <v>325</v>
      </c>
      <c r="B736" s="554"/>
      <c r="C736" s="630"/>
      <c r="D736" s="631"/>
      <c r="E736" s="554"/>
      <c r="F736" s="555"/>
      <c r="G736" s="577" t="s">
        <v>326</v>
      </c>
      <c r="H736" s="635">
        <f>SUM(H733:H735)</f>
        <v>2147.75</v>
      </c>
      <c r="I736" s="636"/>
      <c r="J736" s="635" t="e">
        <f>SUM(J733:J735)</f>
        <v>#REF!</v>
      </c>
    </row>
    <row r="737" spans="1:10" x14ac:dyDescent="0.35">
      <c r="A737" s="543" t="s">
        <v>327</v>
      </c>
      <c r="B737" s="586"/>
      <c r="C737" s="633" t="s">
        <v>328</v>
      </c>
      <c r="D737" s="631"/>
      <c r="E737" s="554"/>
      <c r="F737" s="555"/>
      <c r="G737" s="577"/>
      <c r="H737" s="578"/>
      <c r="I737" s="636"/>
      <c r="J737" s="578"/>
    </row>
    <row r="738" spans="1:10" x14ac:dyDescent="0.35">
      <c r="A738" s="565"/>
      <c r="B738" s="556"/>
      <c r="C738" s="637"/>
      <c r="D738" s="638"/>
      <c r="E738" s="639"/>
      <c r="F738" s="640"/>
      <c r="G738" s="570"/>
      <c r="H738" s="571"/>
      <c r="I738" s="572"/>
      <c r="J738" s="571"/>
    </row>
    <row r="739" spans="1:10" x14ac:dyDescent="0.35">
      <c r="A739" s="582" t="s">
        <v>329</v>
      </c>
      <c r="B739" s="586"/>
      <c r="C739" s="630"/>
      <c r="D739" s="631"/>
      <c r="E739" s="554"/>
      <c r="F739" s="555"/>
      <c r="G739" s="577" t="s">
        <v>383</v>
      </c>
      <c r="H739" s="571">
        <f>SUM(H737:H738)</f>
        <v>0</v>
      </c>
      <c r="I739" s="636"/>
      <c r="J739" s="571">
        <f>SUM(J737:J738)</f>
        <v>0</v>
      </c>
    </row>
    <row r="740" spans="1:10" x14ac:dyDescent="0.35">
      <c r="A740" s="543"/>
      <c r="B740" s="642"/>
      <c r="C740" s="630"/>
      <c r="D740" s="631"/>
      <c r="E740" s="554"/>
      <c r="F740" s="555"/>
      <c r="G740" s="577"/>
      <c r="H740" s="578"/>
      <c r="I740" s="666"/>
      <c r="J740" s="578"/>
    </row>
    <row r="741" spans="1:10" ht="15" thickBot="1" x14ac:dyDescent="0.4">
      <c r="A741" s="543" t="s">
        <v>92</v>
      </c>
      <c r="B741" s="642"/>
      <c r="C741" s="643"/>
      <c r="D741" s="644"/>
      <c r="E741" s="645"/>
      <c r="F741" s="646" t="s">
        <v>331</v>
      </c>
      <c r="G741" s="593">
        <f>SUM(H724:H740)/2</f>
        <v>30656.659999999996</v>
      </c>
      <c r="H741" s="594">
        <f>IF($A$2="CD",IF($A$3=1,ROUND(SUM(H724:H740)/2,0),IF($A$3=3,ROUND(SUM(H724:H740)/2,-1),SUM(H724:H740)/2)),SUM(H724:H740)/2)</f>
        <v>30657</v>
      </c>
      <c r="I741" s="595"/>
      <c r="J741" s="594" t="e">
        <f>IF($A$2="CD",IF($A$3=1,ROUND(SUM(J724:J740)/2,0),IF($A$3=3,ROUND(SUM(J724:J740)/2,-1),SUM(J724:J740)/2)),SUM(J724:J740)/2)</f>
        <v>#REF!</v>
      </c>
    </row>
    <row r="742" spans="1:10" ht="15" thickTop="1" x14ac:dyDescent="0.35">
      <c r="A742" s="543" t="s">
        <v>364</v>
      </c>
      <c r="B742" s="642"/>
      <c r="C742" s="647" t="s">
        <v>256</v>
      </c>
      <c r="D742" s="648"/>
      <c r="E742" s="649"/>
      <c r="F742" s="650"/>
      <c r="G742" s="603"/>
      <c r="H742" s="604"/>
      <c r="I742" s="579"/>
      <c r="J742" s="604"/>
    </row>
    <row r="743" spans="1:10" x14ac:dyDescent="0.35">
      <c r="A743" s="565" t="s">
        <v>263</v>
      </c>
      <c r="B743" s="642"/>
      <c r="C743" s="651" t="s">
        <v>234</v>
      </c>
      <c r="D743" s="652"/>
      <c r="E743" s="653"/>
      <c r="F743" s="654">
        <f>$F$3</f>
        <v>0.15</v>
      </c>
      <c r="G743" s="610"/>
      <c r="H743" s="611">
        <f>ROUND(H741*F743,2)</f>
        <v>4598.55</v>
      </c>
      <c r="I743" s="579"/>
      <c r="J743" s="611" t="e">
        <f>ROUND(J741*H743,2)</f>
        <v>#REF!</v>
      </c>
    </row>
    <row r="744" spans="1:10" x14ac:dyDescent="0.35">
      <c r="A744" s="565" t="s">
        <v>365</v>
      </c>
      <c r="B744" s="642"/>
      <c r="C744" s="651" t="s">
        <v>236</v>
      </c>
      <c r="D744" s="652"/>
      <c r="E744" s="653"/>
      <c r="F744" s="654">
        <f>$G$3</f>
        <v>0.02</v>
      </c>
      <c r="G744" s="610"/>
      <c r="H744" s="611">
        <f>ROUND(H741*F744,2)</f>
        <v>613.14</v>
      </c>
      <c r="I744" s="579"/>
      <c r="J744" s="611" t="e">
        <f>ROUND(J741*H744,2)</f>
        <v>#REF!</v>
      </c>
    </row>
    <row r="745" spans="1:10" x14ac:dyDescent="0.35">
      <c r="A745" s="565" t="s">
        <v>265</v>
      </c>
      <c r="B745" s="642"/>
      <c r="C745" s="651" t="s">
        <v>238</v>
      </c>
      <c r="D745" s="652"/>
      <c r="E745" s="653"/>
      <c r="F745" s="654">
        <f>$H$3</f>
        <v>0.05</v>
      </c>
      <c r="G745" s="610"/>
      <c r="H745" s="611">
        <f>ROUND(H741*F745,2)</f>
        <v>1532.85</v>
      </c>
      <c r="I745" s="579"/>
      <c r="J745" s="611" t="e">
        <f>ROUND(J741*H745,2)</f>
        <v>#REF!</v>
      </c>
    </row>
    <row r="746" spans="1:10" x14ac:dyDescent="0.35">
      <c r="A746" s="565" t="s">
        <v>267</v>
      </c>
      <c r="B746" s="642"/>
      <c r="C746" s="651" t="s">
        <v>242</v>
      </c>
      <c r="D746" s="652"/>
      <c r="E746" s="653"/>
      <c r="F746" s="654">
        <f>$I$3</f>
        <v>0.19</v>
      </c>
      <c r="G746" s="610"/>
      <c r="H746" s="611">
        <f>ROUND(H745*F746,2)</f>
        <v>291.24</v>
      </c>
      <c r="I746" s="579"/>
      <c r="J746" s="611" t="e">
        <f>ROUND(J745*H746,2)</f>
        <v>#REF!</v>
      </c>
    </row>
    <row r="747" spans="1:10" x14ac:dyDescent="0.35">
      <c r="A747" s="543" t="s">
        <v>366</v>
      </c>
      <c r="B747" s="642"/>
      <c r="C747" s="633" t="s">
        <v>367</v>
      </c>
      <c r="D747" s="631"/>
      <c r="E747" s="554"/>
      <c r="F747" s="555"/>
      <c r="G747" s="612"/>
      <c r="H747" s="613">
        <f>SUM(H743:H746)</f>
        <v>7035.7800000000007</v>
      </c>
      <c r="I747" s="588"/>
      <c r="J747" s="613" t="e">
        <f>SUM(J743:J746)</f>
        <v>#REF!</v>
      </c>
    </row>
    <row r="748" spans="1:10" ht="15" thickBot="1" x14ac:dyDescent="0.4">
      <c r="A748" s="543" t="s">
        <v>368</v>
      </c>
      <c r="B748" s="642"/>
      <c r="C748" s="655"/>
      <c r="D748" s="656"/>
      <c r="E748" s="645"/>
      <c r="F748" s="646" t="s">
        <v>369</v>
      </c>
      <c r="G748" s="617">
        <f>H747+H741</f>
        <v>37692.78</v>
      </c>
      <c r="H748" s="594">
        <f>IF($A$3=2,ROUND((H741+H747),2),IF($A$3=3,ROUND((H741+H747),-1),ROUND((H741+H747),0)))</f>
        <v>37693</v>
      </c>
      <c r="I748" s="595"/>
      <c r="J748" s="594" t="e">
        <f>IF($A$3=2,ROUND((J741+J747),2),IF($A$3=3,ROUND((J741+J747),-1),ROUND((J741+J747),0)))</f>
        <v>#REF!</v>
      </c>
    </row>
    <row r="749" spans="1:10" ht="15" thickTop="1" x14ac:dyDescent="0.35">
      <c r="C749" s="27"/>
      <c r="D749" s="90"/>
      <c r="E749" s="27"/>
      <c r="F749" s="27"/>
      <c r="G749" s="27"/>
      <c r="H749" s="27"/>
      <c r="I749" s="554"/>
      <c r="J749" s="555"/>
    </row>
    <row r="750" spans="1:10" ht="15" thickBot="1" x14ac:dyDescent="0.4">
      <c r="C750" s="27"/>
      <c r="D750" s="90"/>
      <c r="E750" s="27"/>
      <c r="F750" s="27"/>
      <c r="G750" s="27"/>
      <c r="H750" s="27"/>
      <c r="I750" s="554"/>
      <c r="J750" s="555"/>
    </row>
    <row r="751" spans="1:10" ht="15" thickTop="1" x14ac:dyDescent="0.35">
      <c r="A751" s="543" t="s">
        <v>462</v>
      </c>
      <c r="B751" s="556"/>
      <c r="C751" s="913" t="s">
        <v>139</v>
      </c>
      <c r="D751" s="914"/>
      <c r="E751" s="914"/>
      <c r="F751" s="914"/>
      <c r="G751" s="557"/>
      <c r="H751" s="558" t="s">
        <v>391</v>
      </c>
      <c r="I751" s="559" t="s">
        <v>299</v>
      </c>
      <c r="J751" s="560" t="s">
        <v>95</v>
      </c>
    </row>
    <row r="752" spans="1:10" x14ac:dyDescent="0.35">
      <c r="A752" s="543"/>
      <c r="B752" s="556"/>
      <c r="C752" s="915"/>
      <c r="D752" s="916"/>
      <c r="E752" s="916"/>
      <c r="F752" s="916"/>
      <c r="G752" s="561"/>
      <c r="H752" s="562" t="e">
        <f>"ITEM:   "&amp;PRESUPUESTO!#REF!</f>
        <v>#REF!</v>
      </c>
      <c r="I752" s="599" t="e">
        <f>PRESUPUESTO!#REF!</f>
        <v>#REF!</v>
      </c>
      <c r="J752" s="564"/>
    </row>
    <row r="753" spans="1:10" x14ac:dyDescent="0.35">
      <c r="A753" s="565" t="s">
        <v>301</v>
      </c>
      <c r="B753" s="556"/>
      <c r="C753" s="566" t="s">
        <v>88</v>
      </c>
      <c r="D753" s="567" t="s">
        <v>89</v>
      </c>
      <c r="E753" s="568" t="s">
        <v>90</v>
      </c>
      <c r="F753" s="569" t="s">
        <v>302</v>
      </c>
      <c r="G753" s="570" t="s">
        <v>303</v>
      </c>
      <c r="H753" s="571" t="s">
        <v>304</v>
      </c>
      <c r="I753" s="572"/>
      <c r="J753" s="573" t="s">
        <v>304</v>
      </c>
    </row>
    <row r="754" spans="1:10" x14ac:dyDescent="0.35">
      <c r="A754" s="565"/>
      <c r="B754" s="556"/>
      <c r="C754" s="574"/>
      <c r="D754" s="543"/>
      <c r="E754" s="575"/>
      <c r="F754" s="576"/>
      <c r="G754" s="577"/>
      <c r="H754" s="578"/>
      <c r="I754" s="579"/>
      <c r="J754" s="580"/>
    </row>
    <row r="755" spans="1:10" x14ac:dyDescent="0.35">
      <c r="A755" s="565" t="s">
        <v>305</v>
      </c>
      <c r="B755" s="556"/>
      <c r="C755" s="581" t="s">
        <v>306</v>
      </c>
      <c r="D755" s="543"/>
      <c r="E755" s="575"/>
      <c r="F755" s="576"/>
      <c r="G755" s="577"/>
      <c r="H755" s="578"/>
      <c r="I755" s="579"/>
      <c r="J755" s="580"/>
    </row>
    <row r="756" spans="1:10" x14ac:dyDescent="0.35">
      <c r="A756" s="565">
        <v>117033</v>
      </c>
      <c r="B756" s="556"/>
      <c r="C756" s="637" t="s">
        <v>463</v>
      </c>
      <c r="D756" s="638" t="s">
        <v>89</v>
      </c>
      <c r="E756" s="639">
        <v>0.01</v>
      </c>
      <c r="F756" s="640"/>
      <c r="G756" s="570">
        <v>17234</v>
      </c>
      <c r="H756" s="571">
        <f>TRUNC(E756* (1 + F756 / 100) * G756,2)</f>
        <v>172.34</v>
      </c>
      <c r="I756" s="572" t="e">
        <f>I752 * (E756 * (1+F756/100))</f>
        <v>#REF!</v>
      </c>
      <c r="J756" s="573" t="e">
        <f>H756 * I752</f>
        <v>#REF!</v>
      </c>
    </row>
    <row r="757" spans="1:10" x14ac:dyDescent="0.35">
      <c r="A757" s="565">
        <v>100053</v>
      </c>
      <c r="B757" s="556" t="s">
        <v>334</v>
      </c>
      <c r="C757" s="566" t="s">
        <v>335</v>
      </c>
      <c r="D757" s="567" t="s">
        <v>336</v>
      </c>
      <c r="E757" s="568">
        <v>3.5000000000000003E-2</v>
      </c>
      <c r="F757" s="569"/>
      <c r="G757" s="570">
        <v>43</v>
      </c>
      <c r="H757" s="571">
        <f>TRUNC(E757* (1 + F757 / 100) * G757,2)</f>
        <v>1.5</v>
      </c>
      <c r="I757" s="572" t="e">
        <f>I752 * (E757 * (1+F757/100))</f>
        <v>#REF!</v>
      </c>
      <c r="J757" s="573" t="e">
        <f>H757 * I752</f>
        <v>#REF!</v>
      </c>
    </row>
    <row r="758" spans="1:10" x14ac:dyDescent="0.35">
      <c r="A758" s="565">
        <v>115013</v>
      </c>
      <c r="B758" s="556"/>
      <c r="C758" s="566" t="s">
        <v>464</v>
      </c>
      <c r="D758" s="567" t="s">
        <v>89</v>
      </c>
      <c r="E758" s="568">
        <v>0.03</v>
      </c>
      <c r="F758" s="569"/>
      <c r="G758" s="570">
        <v>14089</v>
      </c>
      <c r="H758" s="667">
        <f>TRUNC(E758* (1 + F758 / 100) * G758,2)</f>
        <v>422.67</v>
      </c>
      <c r="I758" s="572" t="e">
        <f>I752 * (E758 * (1+F758/100))</f>
        <v>#REF!</v>
      </c>
      <c r="J758" s="573" t="e">
        <f>H758 * I752</f>
        <v>#REF!</v>
      </c>
    </row>
    <row r="759" spans="1:10" x14ac:dyDescent="0.35">
      <c r="A759" s="565">
        <v>100606</v>
      </c>
      <c r="B759" s="556" t="s">
        <v>444</v>
      </c>
      <c r="C759" s="566" t="s">
        <v>465</v>
      </c>
      <c r="D759" s="567" t="s">
        <v>360</v>
      </c>
      <c r="E759" s="568">
        <v>0.01</v>
      </c>
      <c r="F759" s="569"/>
      <c r="G759" s="570">
        <v>7037</v>
      </c>
      <c r="H759" s="667">
        <f>TRUNC(E759* (1 + F759 / 100) * G759,2)</f>
        <v>70.37</v>
      </c>
      <c r="I759" s="572" t="e">
        <f>I752 * (E759 * (1+F759/100))</f>
        <v>#REF!</v>
      </c>
      <c r="J759" s="573" t="e">
        <f>H759 * I752</f>
        <v>#REF!</v>
      </c>
    </row>
    <row r="760" spans="1:10" x14ac:dyDescent="0.35">
      <c r="A760" s="565">
        <v>102436</v>
      </c>
      <c r="B760" s="556" t="s">
        <v>458</v>
      </c>
      <c r="C760" s="566" t="s">
        <v>466</v>
      </c>
      <c r="D760" s="567" t="s">
        <v>346</v>
      </c>
      <c r="E760" s="568">
        <v>7.4999999999999997E-2</v>
      </c>
      <c r="F760" s="569">
        <v>1</v>
      </c>
      <c r="G760" s="570">
        <v>76119</v>
      </c>
      <c r="H760" s="667">
        <f>TRUNC(E760* (1 + F760 / 100) * G760,2)</f>
        <v>5766.01</v>
      </c>
      <c r="I760" s="572" t="e">
        <f>I752 * (E760 * (1+F760/100))</f>
        <v>#REF!</v>
      </c>
      <c r="J760" s="573" t="e">
        <f>H760 * I752</f>
        <v>#REF!</v>
      </c>
    </row>
    <row r="761" spans="1:10" x14ac:dyDescent="0.35">
      <c r="A761" s="582" t="s">
        <v>314</v>
      </c>
      <c r="B761" s="556"/>
      <c r="C761" s="574"/>
      <c r="D761" s="543"/>
      <c r="E761" s="575"/>
      <c r="F761" s="576"/>
      <c r="G761" s="577" t="s">
        <v>315</v>
      </c>
      <c r="H761" s="670">
        <f>SUM(H755:H760)</f>
        <v>6432.89</v>
      </c>
      <c r="I761" s="579"/>
      <c r="J761" s="584" t="e">
        <f>SUM(J755:J760)</f>
        <v>#REF!</v>
      </c>
    </row>
    <row r="762" spans="1:10" x14ac:dyDescent="0.35">
      <c r="A762" s="565" t="s">
        <v>316</v>
      </c>
      <c r="B762" s="556"/>
      <c r="C762" s="581" t="s">
        <v>317</v>
      </c>
      <c r="D762" s="543"/>
      <c r="E762" s="575"/>
      <c r="F762" s="576"/>
      <c r="G762" s="577"/>
      <c r="H762" s="665"/>
      <c r="I762" s="579"/>
      <c r="J762" s="580"/>
    </row>
    <row r="763" spans="1:10" x14ac:dyDescent="0.35">
      <c r="A763" s="565">
        <v>200026</v>
      </c>
      <c r="B763" s="556" t="s">
        <v>317</v>
      </c>
      <c r="C763" s="566" t="s">
        <v>389</v>
      </c>
      <c r="D763" s="567" t="s">
        <v>319</v>
      </c>
      <c r="E763" s="568">
        <v>0.28889999999999999</v>
      </c>
      <c r="F763" s="569"/>
      <c r="G763" s="570">
        <v>33387</v>
      </c>
      <c r="H763" s="667">
        <f>TRUNC(E763* (1 + F763 / 100) * G763,2)</f>
        <v>9645.5</v>
      </c>
      <c r="I763" s="572" t="e">
        <f>I752 * (E763 * (1+F763/100))</f>
        <v>#REF!</v>
      </c>
      <c r="J763" s="573" t="e">
        <f>H763 * I752</f>
        <v>#REF!</v>
      </c>
    </row>
    <row r="764" spans="1:10" x14ac:dyDescent="0.35">
      <c r="A764" s="582" t="s">
        <v>320</v>
      </c>
      <c r="B764" s="556"/>
      <c r="C764" s="574"/>
      <c r="D764" s="543"/>
      <c r="E764" s="575"/>
      <c r="F764" s="576"/>
      <c r="G764" s="577" t="s">
        <v>321</v>
      </c>
      <c r="H764" s="670">
        <f>SUM(H762:H763)</f>
        <v>9645.5</v>
      </c>
      <c r="I764" s="579"/>
      <c r="J764" s="584" t="e">
        <f>SUM(J762:J763)</f>
        <v>#REF!</v>
      </c>
    </row>
    <row r="765" spans="1:10" x14ac:dyDescent="0.35">
      <c r="A765" s="565" t="s">
        <v>322</v>
      </c>
      <c r="B765" s="556"/>
      <c r="C765" s="585" t="s">
        <v>323</v>
      </c>
      <c r="D765" s="543"/>
      <c r="E765" s="575"/>
      <c r="F765" s="576"/>
      <c r="G765" s="577"/>
      <c r="H765" s="578"/>
      <c r="I765" s="579"/>
      <c r="J765" s="580"/>
    </row>
    <row r="766" spans="1:10" x14ac:dyDescent="0.35">
      <c r="A766" s="565">
        <v>300026</v>
      </c>
      <c r="B766" s="556" t="s">
        <v>323</v>
      </c>
      <c r="C766" s="566" t="s">
        <v>324</v>
      </c>
      <c r="D766" s="567" t="s">
        <v>189</v>
      </c>
      <c r="E766" s="568">
        <v>1.9E-2</v>
      </c>
      <c r="F766" s="569"/>
      <c r="G766" s="570">
        <v>2089</v>
      </c>
      <c r="H766" s="571">
        <f>TRUNC(E766* (1 + F766 / 100) * G766,2)</f>
        <v>39.69</v>
      </c>
      <c r="I766" s="572" t="e">
        <f>I752 * (E766 * (1+F766/100))</f>
        <v>#REF!</v>
      </c>
      <c r="J766" s="573" t="e">
        <f>H766 * I752</f>
        <v>#REF!</v>
      </c>
    </row>
    <row r="767" spans="1:10" x14ac:dyDescent="0.35">
      <c r="A767" s="565">
        <v>300002</v>
      </c>
      <c r="B767" s="556" t="s">
        <v>323</v>
      </c>
      <c r="C767" s="566" t="s">
        <v>412</v>
      </c>
      <c r="D767" s="567" t="s">
        <v>413</v>
      </c>
      <c r="E767" s="568">
        <v>0.1</v>
      </c>
      <c r="F767" s="569"/>
      <c r="G767" s="570">
        <v>1580</v>
      </c>
      <c r="H767" s="571">
        <f>TRUNC(E767* (1 + F767 / 100) * G767,2)</f>
        <v>158</v>
      </c>
      <c r="I767" s="572" t="e">
        <f>I752 * (E767 * (1+F767/100))</f>
        <v>#REF!</v>
      </c>
      <c r="J767" s="573" t="e">
        <f>H767 * I752</f>
        <v>#REF!</v>
      </c>
    </row>
    <row r="768" spans="1:10" x14ac:dyDescent="0.35">
      <c r="A768" s="582" t="s">
        <v>325</v>
      </c>
      <c r="B768" s="556"/>
      <c r="C768" s="574"/>
      <c r="D768" s="543"/>
      <c r="E768" s="575"/>
      <c r="F768" s="576"/>
      <c r="G768" s="577" t="s">
        <v>326</v>
      </c>
      <c r="H768" s="583">
        <f>SUM(H765:H767)</f>
        <v>197.69</v>
      </c>
      <c r="I768" s="579"/>
      <c r="J768" s="584" t="e">
        <f>SUM(J765:J767)</f>
        <v>#REF!</v>
      </c>
    </row>
    <row r="769" spans="1:10" x14ac:dyDescent="0.35">
      <c r="A769" s="543" t="s">
        <v>327</v>
      </c>
      <c r="B769" s="586"/>
      <c r="C769" s="581" t="s">
        <v>328</v>
      </c>
      <c r="D769" s="543"/>
      <c r="E769" s="575"/>
      <c r="F769" s="576"/>
      <c r="G769" s="577"/>
      <c r="H769" s="578"/>
      <c r="I769" s="579"/>
      <c r="J769" s="580"/>
    </row>
    <row r="770" spans="1:10" x14ac:dyDescent="0.35">
      <c r="A770" s="565"/>
      <c r="B770" s="556"/>
      <c r="C770" s="566"/>
      <c r="D770" s="567"/>
      <c r="E770" s="568"/>
      <c r="F770" s="569"/>
      <c r="G770" s="570"/>
      <c r="H770" s="571"/>
      <c r="I770" s="572"/>
      <c r="J770" s="573"/>
    </row>
    <row r="771" spans="1:10" x14ac:dyDescent="0.35">
      <c r="A771" s="582" t="s">
        <v>329</v>
      </c>
      <c r="B771" s="586"/>
      <c r="C771" s="574"/>
      <c r="D771" s="543"/>
      <c r="E771" s="575"/>
      <c r="F771" s="576"/>
      <c r="G771" s="577" t="s">
        <v>330</v>
      </c>
      <c r="H771" s="571">
        <f>SUM(H769:H770)</f>
        <v>0</v>
      </c>
      <c r="I771" s="579"/>
      <c r="J771" s="573">
        <f>SUM(J769:J770)</f>
        <v>0</v>
      </c>
    </row>
    <row r="772" spans="1:10" x14ac:dyDescent="0.35">
      <c r="A772" s="543"/>
      <c r="B772" s="587"/>
      <c r="C772" s="574"/>
      <c r="D772" s="543"/>
      <c r="E772" s="575"/>
      <c r="F772" s="576"/>
      <c r="G772" s="577"/>
      <c r="H772" s="578"/>
      <c r="I772" s="579"/>
      <c r="J772" s="580"/>
    </row>
    <row r="773" spans="1:10" ht="15" thickBot="1" x14ac:dyDescent="0.4">
      <c r="A773" s="543" t="s">
        <v>92</v>
      </c>
      <c r="B773" s="587"/>
      <c r="C773" s="589"/>
      <c r="D773" s="590"/>
      <c r="E773" s="591"/>
      <c r="F773" s="592" t="s">
        <v>331</v>
      </c>
      <c r="G773" s="593">
        <f>SUM(H753:H772)/2</f>
        <v>16276.079999999998</v>
      </c>
      <c r="H773" s="594">
        <f>IF($A$2="CD",IF($A$3=1,ROUND(SUM(H753:H772)/2,0),IF($A$3=3,ROUND(SUM(H753:H772)/2,-1),SUM(H753:H772)/2)),SUM(H753:H772)/2)</f>
        <v>16276</v>
      </c>
      <c r="I773" s="595" t="e">
        <f>SUM(J753:J772)/2</f>
        <v>#REF!</v>
      </c>
      <c r="J773" s="596" t="e">
        <f>IF($A$2="CD",IF($A$3=1,ROUND(SUM(J753:J772)/2,0),IF($A$3=3,ROUND(SUM(J753:J772)/2,-1),SUM(J753:J772)/2)),SUM(J753:J772)/2)</f>
        <v>#REF!</v>
      </c>
    </row>
    <row r="774" spans="1:10" ht="15" thickTop="1" x14ac:dyDescent="0.35">
      <c r="A774" s="543" t="s">
        <v>364</v>
      </c>
      <c r="B774" s="587"/>
      <c r="C774" s="600" t="s">
        <v>256</v>
      </c>
      <c r="D774" s="601"/>
      <c r="E774" s="602"/>
      <c r="F774" s="658"/>
      <c r="G774" s="603"/>
      <c r="H774" s="604"/>
      <c r="I774" s="579"/>
      <c r="J774" s="605"/>
    </row>
    <row r="775" spans="1:10" x14ac:dyDescent="0.35">
      <c r="A775" s="565" t="s">
        <v>263</v>
      </c>
      <c r="B775" s="587"/>
      <c r="C775" s="606" t="s">
        <v>234</v>
      </c>
      <c r="D775" s="607"/>
      <c r="E775" s="608"/>
      <c r="F775" s="659">
        <f>$F$3</f>
        <v>0.15</v>
      </c>
      <c r="G775" s="610"/>
      <c r="H775" s="611">
        <f>ROUND(H773*F775,2)</f>
        <v>2441.4</v>
      </c>
      <c r="I775" s="579"/>
      <c r="J775" s="573" t="e">
        <f>ROUND(J773*F775,2)</f>
        <v>#REF!</v>
      </c>
    </row>
    <row r="776" spans="1:10" x14ac:dyDescent="0.35">
      <c r="A776" s="565" t="s">
        <v>365</v>
      </c>
      <c r="B776" s="587"/>
      <c r="C776" s="606" t="s">
        <v>236</v>
      </c>
      <c r="D776" s="607"/>
      <c r="E776" s="608"/>
      <c r="F776" s="659">
        <f>$G$3</f>
        <v>0.02</v>
      </c>
      <c r="G776" s="610"/>
      <c r="H776" s="611">
        <f>ROUND(H773*F776,2)</f>
        <v>325.52</v>
      </c>
      <c r="I776" s="579"/>
      <c r="J776" s="573" t="e">
        <f>ROUND(J773*F776,2)</f>
        <v>#REF!</v>
      </c>
    </row>
    <row r="777" spans="1:10" x14ac:dyDescent="0.35">
      <c r="A777" s="565" t="s">
        <v>265</v>
      </c>
      <c r="B777" s="587"/>
      <c r="C777" s="606" t="s">
        <v>238</v>
      </c>
      <c r="D777" s="607"/>
      <c r="E777" s="608"/>
      <c r="F777" s="659">
        <f>$H$3</f>
        <v>0.05</v>
      </c>
      <c r="G777" s="610"/>
      <c r="H777" s="611">
        <f>ROUND(H773*F777,2)</f>
        <v>813.8</v>
      </c>
      <c r="I777" s="579"/>
      <c r="J777" s="573" t="e">
        <f>ROUND(J773*F777,2)</f>
        <v>#REF!</v>
      </c>
    </row>
    <row r="778" spans="1:10" x14ac:dyDescent="0.35">
      <c r="A778" s="565" t="s">
        <v>267</v>
      </c>
      <c r="B778" s="587"/>
      <c r="C778" s="606" t="s">
        <v>242</v>
      </c>
      <c r="D778" s="607"/>
      <c r="E778" s="608"/>
      <c r="F778" s="659">
        <f>$I$3</f>
        <v>0.19</v>
      </c>
      <c r="G778" s="610"/>
      <c r="H778" s="611">
        <f>ROUND(H777*F778,2)</f>
        <v>154.62</v>
      </c>
      <c r="I778" s="579"/>
      <c r="J778" s="573" t="e">
        <f>ROUND(J777*F778,2)</f>
        <v>#REF!</v>
      </c>
    </row>
    <row r="779" spans="1:10" x14ac:dyDescent="0.35">
      <c r="A779" s="543" t="s">
        <v>366</v>
      </c>
      <c r="B779" s="587"/>
      <c r="C779" s="581" t="s">
        <v>367</v>
      </c>
      <c r="D779" s="543"/>
      <c r="E779" s="575"/>
      <c r="F779" s="576"/>
      <c r="G779" s="612"/>
      <c r="H779" s="613">
        <f>SUM(H775:H778)</f>
        <v>3735.34</v>
      </c>
      <c r="I779" s="588"/>
      <c r="J779" s="614" t="e">
        <f>SUM(J775:J778)</f>
        <v>#REF!</v>
      </c>
    </row>
    <row r="780" spans="1:10" ht="15" thickBot="1" x14ac:dyDescent="0.4">
      <c r="A780" s="543" t="s">
        <v>368</v>
      </c>
      <c r="B780" s="587"/>
      <c r="C780" s="615"/>
      <c r="D780" s="616"/>
      <c r="E780" s="591"/>
      <c r="F780" s="592" t="s">
        <v>369</v>
      </c>
      <c r="G780" s="617">
        <f>H779+H773</f>
        <v>20011.34</v>
      </c>
      <c r="H780" s="594">
        <f>IF($A$3=2,ROUND((H773+H779),2),IF($A$3=3,ROUND((H773+H779),-1),ROUND((H773+H779),0)))</f>
        <v>20011</v>
      </c>
      <c r="I780" s="595"/>
      <c r="J780" s="596" t="e">
        <f>IF($A$3=2,ROUND((J773+J779),2),IF($A$3=3,ROUND((J773+J779),-1),ROUND((J773+J779),0)))</f>
        <v>#REF!</v>
      </c>
    </row>
    <row r="781" spans="1:10" ht="15" thickTop="1" x14ac:dyDescent="0.35">
      <c r="C781" s="27"/>
      <c r="D781" s="90"/>
      <c r="E781" s="27"/>
      <c r="F781" s="27"/>
      <c r="G781" s="27"/>
      <c r="H781" s="27"/>
      <c r="I781" s="554"/>
      <c r="J781" s="555"/>
    </row>
    <row r="782" spans="1:10" x14ac:dyDescent="0.35">
      <c r="C782" s="27"/>
      <c r="D782" s="90"/>
      <c r="E782" s="27"/>
      <c r="F782" s="27"/>
      <c r="G782" s="27"/>
      <c r="H782" s="27"/>
      <c r="I782" s="554"/>
      <c r="J782" s="555"/>
    </row>
    <row r="783" spans="1:10" ht="15" thickBot="1" x14ac:dyDescent="0.4">
      <c r="C783" s="27"/>
      <c r="D783" s="90"/>
      <c r="E783" s="27"/>
      <c r="F783" s="27"/>
      <c r="G783" s="27"/>
      <c r="H783" s="27"/>
      <c r="I783" s="554"/>
      <c r="J783" s="555"/>
    </row>
    <row r="784" spans="1:10" ht="15" thickTop="1" x14ac:dyDescent="0.35">
      <c r="A784" s="543" t="s">
        <v>467</v>
      </c>
      <c r="B784" s="556"/>
      <c r="C784" s="913" t="s">
        <v>140</v>
      </c>
      <c r="D784" s="914"/>
      <c r="E784" s="914"/>
      <c r="F784" s="914"/>
      <c r="G784" s="557"/>
      <c r="H784" s="558" t="s">
        <v>354</v>
      </c>
      <c r="I784" s="559" t="s">
        <v>299</v>
      </c>
      <c r="J784" s="560" t="s">
        <v>95</v>
      </c>
    </row>
    <row r="785" spans="1:10" x14ac:dyDescent="0.35">
      <c r="A785" s="543"/>
      <c r="B785" s="556"/>
      <c r="C785" s="915"/>
      <c r="D785" s="916"/>
      <c r="E785" s="916"/>
      <c r="F785" s="916"/>
      <c r="G785" s="561"/>
      <c r="H785" s="562" t="e">
        <f>"ITEM:   "&amp;PRESUPUESTO!#REF!</f>
        <v>#REF!</v>
      </c>
      <c r="I785" s="599" t="e">
        <f>PRESUPUESTO!#REF!</f>
        <v>#REF!</v>
      </c>
      <c r="J785" s="564"/>
    </row>
    <row r="786" spans="1:10" x14ac:dyDescent="0.35">
      <c r="A786" s="565" t="s">
        <v>301</v>
      </c>
      <c r="B786" s="556"/>
      <c r="C786" s="566" t="s">
        <v>88</v>
      </c>
      <c r="D786" s="567" t="s">
        <v>89</v>
      </c>
      <c r="E786" s="568" t="s">
        <v>90</v>
      </c>
      <c r="F786" s="569" t="s">
        <v>302</v>
      </c>
      <c r="G786" s="570" t="s">
        <v>303</v>
      </c>
      <c r="H786" s="571" t="s">
        <v>304</v>
      </c>
      <c r="I786" s="572"/>
      <c r="J786" s="573" t="s">
        <v>304</v>
      </c>
    </row>
    <row r="787" spans="1:10" x14ac:dyDescent="0.35">
      <c r="A787" s="565"/>
      <c r="B787" s="556"/>
      <c r="C787" s="574"/>
      <c r="D787" s="543"/>
      <c r="E787" s="575"/>
      <c r="F787" s="576"/>
      <c r="G787" s="577"/>
      <c r="H787" s="578"/>
      <c r="I787" s="579"/>
      <c r="J787" s="580"/>
    </row>
    <row r="788" spans="1:10" x14ac:dyDescent="0.35">
      <c r="A788" s="565" t="s">
        <v>305</v>
      </c>
      <c r="B788" s="556"/>
      <c r="C788" s="581" t="s">
        <v>306</v>
      </c>
      <c r="D788" s="543"/>
      <c r="E788" s="575"/>
      <c r="F788" s="576"/>
      <c r="G788" s="577"/>
      <c r="H788" s="578"/>
      <c r="I788" s="579"/>
      <c r="J788" s="580"/>
    </row>
    <row r="789" spans="1:10" x14ac:dyDescent="0.35">
      <c r="A789" s="565">
        <v>103244</v>
      </c>
      <c r="B789" s="556" t="s">
        <v>458</v>
      </c>
      <c r="C789" s="566" t="s">
        <v>468</v>
      </c>
      <c r="D789" s="567" t="s">
        <v>346</v>
      </c>
      <c r="E789" s="568">
        <v>5.5E-2</v>
      </c>
      <c r="F789" s="569">
        <v>1</v>
      </c>
      <c r="G789" s="570">
        <v>215360</v>
      </c>
      <c r="H789" s="571">
        <f>TRUNC(E789* (1 + F789 / 100) * G789,2)</f>
        <v>11963.24</v>
      </c>
      <c r="I789" s="572" t="e">
        <f>I785 * (E789 * (1+F789/100))</f>
        <v>#REF!</v>
      </c>
      <c r="J789" s="573" t="e">
        <f>H789 * I785</f>
        <v>#REF!</v>
      </c>
    </row>
    <row r="790" spans="1:10" x14ac:dyDescent="0.35">
      <c r="A790" s="565">
        <v>103245</v>
      </c>
      <c r="B790" s="556" t="s">
        <v>307</v>
      </c>
      <c r="C790" s="566" t="s">
        <v>469</v>
      </c>
      <c r="D790" s="567" t="s">
        <v>89</v>
      </c>
      <c r="E790" s="568">
        <v>6.0000000000000001E-3</v>
      </c>
      <c r="F790" s="569">
        <v>1</v>
      </c>
      <c r="G790" s="570">
        <v>225342</v>
      </c>
      <c r="H790" s="571">
        <f>TRUNC(E790* (1 + F790 / 100) * G790,2)</f>
        <v>1365.57</v>
      </c>
      <c r="I790" s="572" t="e">
        <f>I785 * (E790 * (1+F790/100))</f>
        <v>#REF!</v>
      </c>
      <c r="J790" s="573" t="e">
        <f>H790 * I785</f>
        <v>#REF!</v>
      </c>
    </row>
    <row r="791" spans="1:10" x14ac:dyDescent="0.35">
      <c r="A791" s="565">
        <v>103246</v>
      </c>
      <c r="B791" s="556" t="s">
        <v>458</v>
      </c>
      <c r="C791" s="566" t="s">
        <v>470</v>
      </c>
      <c r="D791" s="567" t="s">
        <v>346</v>
      </c>
      <c r="E791" s="568">
        <v>3.0000000000000001E-3</v>
      </c>
      <c r="F791" s="569">
        <v>1</v>
      </c>
      <c r="G791" s="570">
        <v>50268</v>
      </c>
      <c r="H791" s="571">
        <f>TRUNC(E791* (1 + F791 / 100) * G791,2)</f>
        <v>152.31</v>
      </c>
      <c r="I791" s="572" t="e">
        <f>I785 * (E791 * (1+F791/100))</f>
        <v>#REF!</v>
      </c>
      <c r="J791" s="573" t="e">
        <f>H791 * I785</f>
        <v>#REF!</v>
      </c>
    </row>
    <row r="792" spans="1:10" x14ac:dyDescent="0.35">
      <c r="A792" s="582" t="s">
        <v>314</v>
      </c>
      <c r="B792" s="556"/>
      <c r="C792" s="574"/>
      <c r="D792" s="543"/>
      <c r="E792" s="575"/>
      <c r="F792" s="576"/>
      <c r="G792" s="577" t="s">
        <v>315</v>
      </c>
      <c r="H792" s="583">
        <f>SUM(H788:H791)</f>
        <v>13481.119999999999</v>
      </c>
      <c r="I792" s="579"/>
      <c r="J792" s="584" t="e">
        <f>SUM(J788:J791)</f>
        <v>#REF!</v>
      </c>
    </row>
    <row r="793" spans="1:10" x14ac:dyDescent="0.35">
      <c r="A793" s="565" t="s">
        <v>316</v>
      </c>
      <c r="B793" s="556"/>
      <c r="C793" s="581" t="s">
        <v>317</v>
      </c>
      <c r="D793" s="543"/>
      <c r="E793" s="575"/>
      <c r="F793" s="576"/>
      <c r="G793" s="577"/>
      <c r="H793" s="578"/>
      <c r="I793" s="579"/>
      <c r="J793" s="580"/>
    </row>
    <row r="794" spans="1:10" x14ac:dyDescent="0.35">
      <c r="A794" s="565">
        <v>200026</v>
      </c>
      <c r="B794" s="556" t="s">
        <v>317</v>
      </c>
      <c r="C794" s="566" t="s">
        <v>389</v>
      </c>
      <c r="D794" s="567" t="s">
        <v>319</v>
      </c>
      <c r="E794" s="568">
        <v>0.48209999999999997</v>
      </c>
      <c r="F794" s="569"/>
      <c r="G794" s="570">
        <v>33387</v>
      </c>
      <c r="H794" s="571">
        <f>TRUNC(E794* (1 + F794 / 100) * G794,2)</f>
        <v>16095.87</v>
      </c>
      <c r="I794" s="572" t="e">
        <f>I785 * (E794 * (1+F794/100))</f>
        <v>#REF!</v>
      </c>
      <c r="J794" s="573" t="e">
        <f>H794 * I785</f>
        <v>#REF!</v>
      </c>
    </row>
    <row r="795" spans="1:10" x14ac:dyDescent="0.35">
      <c r="A795" s="582" t="s">
        <v>320</v>
      </c>
      <c r="B795" s="556"/>
      <c r="C795" s="574"/>
      <c r="D795" s="543"/>
      <c r="E795" s="575"/>
      <c r="F795" s="576"/>
      <c r="G795" s="577" t="s">
        <v>321</v>
      </c>
      <c r="H795" s="583">
        <f>SUM(H793:H794)</f>
        <v>16095.87</v>
      </c>
      <c r="I795" s="579"/>
      <c r="J795" s="584" t="e">
        <f>SUM(J793:J794)</f>
        <v>#REF!</v>
      </c>
    </row>
    <row r="796" spans="1:10" x14ac:dyDescent="0.35">
      <c r="A796" s="565" t="s">
        <v>322</v>
      </c>
      <c r="B796" s="556"/>
      <c r="C796" s="585" t="s">
        <v>323</v>
      </c>
      <c r="D796" s="543"/>
      <c r="E796" s="575"/>
      <c r="F796" s="576"/>
      <c r="G796" s="577"/>
      <c r="H796" s="578"/>
      <c r="I796" s="579"/>
      <c r="J796" s="580"/>
    </row>
    <row r="797" spans="1:10" x14ac:dyDescent="0.35">
      <c r="A797" s="565">
        <v>300026</v>
      </c>
      <c r="B797" s="556" t="s">
        <v>323</v>
      </c>
      <c r="C797" s="566" t="s">
        <v>324</v>
      </c>
      <c r="D797" s="567" t="s">
        <v>189</v>
      </c>
      <c r="E797" s="568">
        <v>0.10199999999999999</v>
      </c>
      <c r="F797" s="569"/>
      <c r="G797" s="570">
        <v>2089</v>
      </c>
      <c r="H797" s="571">
        <f>TRUNC(E797* (1 + F797 / 100) * G797,2)</f>
        <v>213.07</v>
      </c>
      <c r="I797" s="572" t="e">
        <f>I785 * (E797 * (1+F797/100))</f>
        <v>#REF!</v>
      </c>
      <c r="J797" s="573" t="e">
        <f>H797 * I785</f>
        <v>#REF!</v>
      </c>
    </row>
    <row r="798" spans="1:10" x14ac:dyDescent="0.35">
      <c r="A798" s="582" t="s">
        <v>325</v>
      </c>
      <c r="B798" s="556"/>
      <c r="C798" s="574"/>
      <c r="D798" s="543"/>
      <c r="E798" s="575"/>
      <c r="F798" s="576"/>
      <c r="G798" s="577" t="s">
        <v>326</v>
      </c>
      <c r="H798" s="583">
        <f>SUM(H796:H797)</f>
        <v>213.07</v>
      </c>
      <c r="I798" s="579"/>
      <c r="J798" s="584" t="e">
        <f>SUM(J796:J797)</f>
        <v>#REF!</v>
      </c>
    </row>
    <row r="799" spans="1:10" x14ac:dyDescent="0.35">
      <c r="A799" s="543" t="s">
        <v>327</v>
      </c>
      <c r="B799" s="586"/>
      <c r="C799" s="581" t="s">
        <v>328</v>
      </c>
      <c r="D799" s="543"/>
      <c r="E799" s="575"/>
      <c r="F799" s="576"/>
      <c r="G799" s="577"/>
      <c r="H799" s="578"/>
      <c r="I799" s="579"/>
      <c r="J799" s="580"/>
    </row>
    <row r="800" spans="1:10" x14ac:dyDescent="0.35">
      <c r="A800" s="565"/>
      <c r="B800" s="556"/>
      <c r="C800" s="566"/>
      <c r="D800" s="567"/>
      <c r="E800" s="568"/>
      <c r="F800" s="569"/>
      <c r="G800" s="570"/>
      <c r="H800" s="571"/>
      <c r="I800" s="572"/>
      <c r="J800" s="573"/>
    </row>
    <row r="801" spans="1:10" x14ac:dyDescent="0.35">
      <c r="A801" s="582" t="s">
        <v>329</v>
      </c>
      <c r="B801" s="586"/>
      <c r="C801" s="574"/>
      <c r="D801" s="543"/>
      <c r="E801" s="575"/>
      <c r="F801" s="576"/>
      <c r="G801" s="577" t="s">
        <v>330</v>
      </c>
      <c r="H801" s="571">
        <f>SUM(H799:H800)</f>
        <v>0</v>
      </c>
      <c r="I801" s="579"/>
      <c r="J801" s="573">
        <f>SUM(J799:J800)</f>
        <v>0</v>
      </c>
    </row>
    <row r="802" spans="1:10" x14ac:dyDescent="0.35">
      <c r="A802" s="543"/>
      <c r="B802" s="587"/>
      <c r="C802" s="574"/>
      <c r="D802" s="543"/>
      <c r="E802" s="575"/>
      <c r="F802" s="576"/>
      <c r="G802" s="577"/>
      <c r="H802" s="578"/>
      <c r="I802" s="579"/>
      <c r="J802" s="580"/>
    </row>
    <row r="803" spans="1:10" ht="15" thickBot="1" x14ac:dyDescent="0.4">
      <c r="A803" s="543" t="s">
        <v>92</v>
      </c>
      <c r="B803" s="587"/>
      <c r="C803" s="589"/>
      <c r="D803" s="590"/>
      <c r="E803" s="591"/>
      <c r="F803" s="592" t="s">
        <v>331</v>
      </c>
      <c r="G803" s="593">
        <f>SUM(H786:H802)/2</f>
        <v>29790.06</v>
      </c>
      <c r="H803" s="594">
        <f>IF($A$2="CD",IF($A$3=1,ROUND(SUM(H786:H802)/2,0),IF($A$3=3,ROUND(SUM(H786:H802)/2,-1),SUM(H786:H802)/2)),SUM(H786:H802)/2)</f>
        <v>29790</v>
      </c>
      <c r="I803" s="595" t="e">
        <f>SUM(J786:J802)/2</f>
        <v>#REF!</v>
      </c>
      <c r="J803" s="596" t="e">
        <f>IF($A$2="CD",IF($A$3=1,ROUND(SUM(J786:J802)/2,0),IF($A$3=3,ROUND(SUM(J786:J802)/2,-1),SUM(J786:J802)/2)),SUM(J786:J802)/2)</f>
        <v>#REF!</v>
      </c>
    </row>
    <row r="804" spans="1:10" ht="15" thickTop="1" x14ac:dyDescent="0.35">
      <c r="A804" s="543" t="s">
        <v>364</v>
      </c>
      <c r="B804" s="587"/>
      <c r="C804" s="600" t="s">
        <v>256</v>
      </c>
      <c r="D804" s="601"/>
      <c r="E804" s="602"/>
      <c r="F804" s="658"/>
      <c r="G804" s="603"/>
      <c r="H804" s="604"/>
      <c r="I804" s="579"/>
      <c r="J804" s="605"/>
    </row>
    <row r="805" spans="1:10" x14ac:dyDescent="0.35">
      <c r="A805" s="565" t="s">
        <v>263</v>
      </c>
      <c r="B805" s="587"/>
      <c r="C805" s="606" t="s">
        <v>234</v>
      </c>
      <c r="D805" s="607"/>
      <c r="E805" s="608"/>
      <c r="F805" s="659">
        <f>$F$3</f>
        <v>0.15</v>
      </c>
      <c r="G805" s="610"/>
      <c r="H805" s="611">
        <f>ROUND(H803*F805,2)</f>
        <v>4468.5</v>
      </c>
      <c r="I805" s="579"/>
      <c r="J805" s="573" t="e">
        <f>ROUND(J803*F805,2)</f>
        <v>#REF!</v>
      </c>
    </row>
    <row r="806" spans="1:10" x14ac:dyDescent="0.35">
      <c r="A806" s="565" t="s">
        <v>365</v>
      </c>
      <c r="B806" s="587"/>
      <c r="C806" s="606" t="s">
        <v>236</v>
      </c>
      <c r="D806" s="607"/>
      <c r="E806" s="608"/>
      <c r="F806" s="659">
        <f>$G$3</f>
        <v>0.02</v>
      </c>
      <c r="G806" s="610"/>
      <c r="H806" s="611">
        <f>ROUND(H803*F806,2)</f>
        <v>595.79999999999995</v>
      </c>
      <c r="I806" s="579"/>
      <c r="J806" s="573" t="e">
        <f>ROUND(J803*F806,2)</f>
        <v>#REF!</v>
      </c>
    </row>
    <row r="807" spans="1:10" x14ac:dyDescent="0.35">
      <c r="A807" s="565" t="s">
        <v>265</v>
      </c>
      <c r="B807" s="587"/>
      <c r="C807" s="606" t="s">
        <v>238</v>
      </c>
      <c r="D807" s="607"/>
      <c r="E807" s="608"/>
      <c r="F807" s="659">
        <f>$H$3</f>
        <v>0.05</v>
      </c>
      <c r="G807" s="610"/>
      <c r="H807" s="611">
        <f>ROUND(H803*F807,2)</f>
        <v>1489.5</v>
      </c>
      <c r="I807" s="579"/>
      <c r="J807" s="573" t="e">
        <f>ROUND(J803*F807,2)</f>
        <v>#REF!</v>
      </c>
    </row>
    <row r="808" spans="1:10" x14ac:dyDescent="0.35">
      <c r="A808" s="565" t="s">
        <v>267</v>
      </c>
      <c r="B808" s="587"/>
      <c r="C808" s="606" t="s">
        <v>242</v>
      </c>
      <c r="D808" s="607"/>
      <c r="E808" s="608"/>
      <c r="F808" s="659">
        <f>$I$3</f>
        <v>0.19</v>
      </c>
      <c r="G808" s="610"/>
      <c r="H808" s="611">
        <f>ROUND(H807*F808,2)</f>
        <v>283.01</v>
      </c>
      <c r="I808" s="579"/>
      <c r="J808" s="573" t="e">
        <f>ROUND(J807*F808,2)</f>
        <v>#REF!</v>
      </c>
    </row>
    <row r="809" spans="1:10" x14ac:dyDescent="0.35">
      <c r="A809" s="543" t="s">
        <v>366</v>
      </c>
      <c r="B809" s="587"/>
      <c r="C809" s="581" t="s">
        <v>367</v>
      </c>
      <c r="D809" s="543"/>
      <c r="E809" s="575"/>
      <c r="F809" s="576"/>
      <c r="G809" s="612"/>
      <c r="H809" s="613">
        <f>SUM(H805:H808)</f>
        <v>6836.81</v>
      </c>
      <c r="I809" s="588"/>
      <c r="J809" s="614" t="e">
        <f>SUM(J805:J808)</f>
        <v>#REF!</v>
      </c>
    </row>
    <row r="810" spans="1:10" ht="15" thickBot="1" x14ac:dyDescent="0.4">
      <c r="A810" s="543" t="s">
        <v>368</v>
      </c>
      <c r="B810" s="587"/>
      <c r="C810" s="615"/>
      <c r="D810" s="616"/>
      <c r="E810" s="591"/>
      <c r="F810" s="592" t="s">
        <v>369</v>
      </c>
      <c r="G810" s="617">
        <f>H809+H803</f>
        <v>36626.81</v>
      </c>
      <c r="H810" s="594">
        <f>IF($A$3=2,ROUND((H803+H809),2),IF($A$3=3,ROUND((H803+H809),-1),ROUND((H803+H809),0)))</f>
        <v>36627</v>
      </c>
      <c r="I810" s="595"/>
      <c r="J810" s="596" t="e">
        <f>IF($A$3=2,ROUND((J803+J809),2),IF($A$3=3,ROUND((J803+J809),-1),ROUND((J803+J809),0)))</f>
        <v>#REF!</v>
      </c>
    </row>
    <row r="811" spans="1:10" ht="15" thickTop="1" x14ac:dyDescent="0.35">
      <c r="C811" s="27"/>
      <c r="D811" s="90"/>
      <c r="E811" s="27"/>
      <c r="F811" s="27"/>
      <c r="G811" s="27"/>
      <c r="H811" s="27"/>
      <c r="I811" s="554"/>
      <c r="J811" s="555"/>
    </row>
    <row r="812" spans="1:10" ht="15" thickBot="1" x14ac:dyDescent="0.4">
      <c r="C812" s="27"/>
      <c r="D812" s="90"/>
      <c r="E812" s="27"/>
      <c r="F812" s="27"/>
      <c r="G812" s="27"/>
      <c r="H812" s="27"/>
      <c r="I812" s="554"/>
      <c r="J812" s="555"/>
    </row>
    <row r="813" spans="1:10" ht="15" thickTop="1" x14ac:dyDescent="0.35">
      <c r="A813" s="543" t="s">
        <v>471</v>
      </c>
      <c r="B813" s="554"/>
      <c r="C813" s="901" t="s">
        <v>143</v>
      </c>
      <c r="D813" s="902"/>
      <c r="E813" s="902"/>
      <c r="F813" s="902"/>
      <c r="G813" s="597"/>
      <c r="H813" s="618" t="s">
        <v>354</v>
      </c>
      <c r="I813" s="619" t="s">
        <v>378</v>
      </c>
      <c r="J813" s="558" t="s">
        <v>379</v>
      </c>
    </row>
    <row r="814" spans="1:10" x14ac:dyDescent="0.35">
      <c r="A814" s="543"/>
      <c r="B814" s="554"/>
      <c r="C814" s="903"/>
      <c r="D814" s="904"/>
      <c r="E814" s="904"/>
      <c r="F814" s="904"/>
      <c r="G814" s="598"/>
      <c r="H814" s="620" t="str">
        <f>"ITEM:   "&amp;PRESUPUESTO!$B$46</f>
        <v>ITEM:   6.1</v>
      </c>
      <c r="I814" s="621">
        <f>PRESUPUESTO!$AQ$46</f>
        <v>0</v>
      </c>
      <c r="J814" s="562"/>
    </row>
    <row r="815" spans="1:10" x14ac:dyDescent="0.35">
      <c r="A815" s="622" t="s">
        <v>301</v>
      </c>
      <c r="B815" s="623"/>
      <c r="C815" s="624" t="s">
        <v>88</v>
      </c>
      <c r="D815" s="625" t="s">
        <v>89</v>
      </c>
      <c r="E815" s="626" t="s">
        <v>90</v>
      </c>
      <c r="F815" s="627" t="s">
        <v>302</v>
      </c>
      <c r="G815" s="628" t="s">
        <v>303</v>
      </c>
      <c r="H815" s="571" t="s">
        <v>304</v>
      </c>
      <c r="I815" s="629"/>
      <c r="J815" s="571" t="s">
        <v>304</v>
      </c>
    </row>
    <row r="816" spans="1:10" x14ac:dyDescent="0.35">
      <c r="A816" s="565"/>
      <c r="B816" s="554"/>
      <c r="C816" s="630"/>
      <c r="D816" s="631"/>
      <c r="E816" s="554"/>
      <c r="F816" s="555"/>
      <c r="G816" s="577"/>
      <c r="H816" s="578"/>
      <c r="I816" s="632"/>
      <c r="J816" s="578"/>
    </row>
    <row r="817" spans="1:10" x14ac:dyDescent="0.35">
      <c r="A817" s="565" t="s">
        <v>305</v>
      </c>
      <c r="B817" s="554"/>
      <c r="C817" s="633" t="s">
        <v>306</v>
      </c>
      <c r="D817" s="631"/>
      <c r="E817" s="554"/>
      <c r="F817" s="555"/>
      <c r="G817" s="577"/>
      <c r="H817" s="578"/>
      <c r="I817" s="634"/>
      <c r="J817" s="578"/>
    </row>
    <row r="818" spans="1:10" x14ac:dyDescent="0.35">
      <c r="A818" s="565">
        <v>119113</v>
      </c>
      <c r="B818" s="556"/>
      <c r="C818" s="637" t="s">
        <v>472</v>
      </c>
      <c r="D818" s="638" t="s">
        <v>89</v>
      </c>
      <c r="E818" s="639">
        <v>1</v>
      </c>
      <c r="F818" s="640"/>
      <c r="G818" s="570">
        <v>12640</v>
      </c>
      <c r="H818" s="571">
        <f t="shared" ref="H818:H824" si="2">TRUNC(E818* (1 + F818 / 100) * G818,2)</f>
        <v>12640</v>
      </c>
      <c r="I818" s="572">
        <f>I814 * (E818 * (1+F818/100))</f>
        <v>0</v>
      </c>
      <c r="J818" s="573">
        <f>H818 * I814</f>
        <v>0</v>
      </c>
    </row>
    <row r="819" spans="1:10" x14ac:dyDescent="0.35">
      <c r="A819" s="565">
        <v>119112</v>
      </c>
      <c r="B819" s="556"/>
      <c r="C819" s="637" t="s">
        <v>473</v>
      </c>
      <c r="D819" s="638" t="s">
        <v>89</v>
      </c>
      <c r="E819" s="639">
        <v>2</v>
      </c>
      <c r="F819" s="640"/>
      <c r="G819" s="570">
        <v>53061</v>
      </c>
      <c r="H819" s="571">
        <f t="shared" si="2"/>
        <v>106122</v>
      </c>
      <c r="I819" s="572">
        <f>I814 * (E819 * (1+F819/100))</f>
        <v>0</v>
      </c>
      <c r="J819" s="573">
        <f>H819 * I814</f>
        <v>0</v>
      </c>
    </row>
    <row r="820" spans="1:10" x14ac:dyDescent="0.35">
      <c r="A820" s="565">
        <v>101631</v>
      </c>
      <c r="B820" s="556"/>
      <c r="C820" s="637" t="s">
        <v>474</v>
      </c>
      <c r="D820" s="638" t="s">
        <v>89</v>
      </c>
      <c r="E820" s="639">
        <v>0.125</v>
      </c>
      <c r="F820" s="640">
        <v>1</v>
      </c>
      <c r="G820" s="570">
        <v>28580</v>
      </c>
      <c r="H820" s="571">
        <f t="shared" si="2"/>
        <v>3608.22</v>
      </c>
      <c r="I820" s="572">
        <f>I814 * (E820 * (1+F820/100))</f>
        <v>0</v>
      </c>
      <c r="J820" s="573">
        <f>H820 * I814</f>
        <v>0</v>
      </c>
    </row>
    <row r="821" spans="1:10" x14ac:dyDescent="0.35">
      <c r="A821" s="565">
        <v>102424</v>
      </c>
      <c r="B821" s="556"/>
      <c r="C821" s="637" t="s">
        <v>475</v>
      </c>
      <c r="D821" s="638" t="s">
        <v>109</v>
      </c>
      <c r="E821" s="639">
        <v>1</v>
      </c>
      <c r="F821" s="640"/>
      <c r="G821" s="570">
        <v>169474</v>
      </c>
      <c r="H821" s="571">
        <f t="shared" si="2"/>
        <v>169474</v>
      </c>
      <c r="I821" s="572">
        <f>I814 * (E821 * (1+F821/100))</f>
        <v>0</v>
      </c>
      <c r="J821" s="573">
        <f>H821 * I814</f>
        <v>0</v>
      </c>
    </row>
    <row r="822" spans="1:10" x14ac:dyDescent="0.35">
      <c r="A822" s="565">
        <v>119132</v>
      </c>
      <c r="B822" s="556"/>
      <c r="C822" s="637" t="s">
        <v>476</v>
      </c>
      <c r="D822" s="638" t="s">
        <v>89</v>
      </c>
      <c r="E822" s="639">
        <v>2</v>
      </c>
      <c r="F822" s="640"/>
      <c r="G822" s="570">
        <v>23696</v>
      </c>
      <c r="H822" s="571">
        <f t="shared" si="2"/>
        <v>47392</v>
      </c>
      <c r="I822" s="572">
        <f>I814 * (E822 * (1+F822/100))</f>
        <v>0</v>
      </c>
      <c r="J822" s="573">
        <f>H822 * I814</f>
        <v>0</v>
      </c>
    </row>
    <row r="823" spans="1:10" x14ac:dyDescent="0.35">
      <c r="A823" s="565">
        <v>101333</v>
      </c>
      <c r="B823" s="556"/>
      <c r="C823" s="637" t="s">
        <v>477</v>
      </c>
      <c r="D823" s="638" t="s">
        <v>89</v>
      </c>
      <c r="E823" s="639">
        <v>6.6000000000000003E-2</v>
      </c>
      <c r="F823" s="640">
        <v>1</v>
      </c>
      <c r="G823" s="570">
        <v>31463</v>
      </c>
      <c r="H823" s="571">
        <f t="shared" si="2"/>
        <v>2097.3200000000002</v>
      </c>
      <c r="I823" s="572">
        <f>I814 * (E823 * (1+F823/100))</f>
        <v>0</v>
      </c>
      <c r="J823" s="573">
        <f>H823 * I814</f>
        <v>0</v>
      </c>
    </row>
    <row r="824" spans="1:10" x14ac:dyDescent="0.35">
      <c r="A824" s="565">
        <v>100593</v>
      </c>
      <c r="B824" s="556"/>
      <c r="C824" s="637" t="s">
        <v>478</v>
      </c>
      <c r="D824" s="638" t="s">
        <v>89</v>
      </c>
      <c r="E824" s="639">
        <v>8</v>
      </c>
      <c r="F824" s="640"/>
      <c r="G824" s="570">
        <v>239</v>
      </c>
      <c r="H824" s="571">
        <f t="shared" si="2"/>
        <v>1912</v>
      </c>
      <c r="I824" s="572">
        <f>I814 * (E824 * (1+F824/100))</f>
        <v>0</v>
      </c>
      <c r="J824" s="573">
        <f>H824 * I814</f>
        <v>0</v>
      </c>
    </row>
    <row r="825" spans="1:10" x14ac:dyDescent="0.35">
      <c r="A825" s="582" t="s">
        <v>314</v>
      </c>
      <c r="B825" s="554"/>
      <c r="C825" s="630"/>
      <c r="D825" s="631"/>
      <c r="E825" s="554"/>
      <c r="F825" s="555"/>
      <c r="G825" s="577" t="s">
        <v>315</v>
      </c>
      <c r="H825" s="635">
        <f>SUM(H817:H824)</f>
        <v>343245.54</v>
      </c>
      <c r="I825" s="636"/>
      <c r="J825" s="635">
        <f>SUM(J817:J824)</f>
        <v>0</v>
      </c>
    </row>
    <row r="826" spans="1:10" x14ac:dyDescent="0.35">
      <c r="A826" s="565" t="s">
        <v>316</v>
      </c>
      <c r="B826" s="554"/>
      <c r="C826" s="633" t="s">
        <v>317</v>
      </c>
      <c r="D826" s="631"/>
      <c r="E826" s="554"/>
      <c r="F826" s="555"/>
      <c r="G826" s="577"/>
      <c r="H826" s="578"/>
      <c r="I826" s="634"/>
      <c r="J826" s="578"/>
    </row>
    <row r="827" spans="1:10" x14ac:dyDescent="0.35">
      <c r="A827" s="565">
        <v>200029</v>
      </c>
      <c r="B827" s="556"/>
      <c r="C827" s="637" t="s">
        <v>479</v>
      </c>
      <c r="D827" s="638" t="s">
        <v>319</v>
      </c>
      <c r="E827" s="639">
        <v>6.2301000000000002</v>
      </c>
      <c r="F827" s="640"/>
      <c r="G827" s="570">
        <v>31422</v>
      </c>
      <c r="H827" s="571">
        <f>TRUNC(E827* (1 + F827 / 100) * G827,2)</f>
        <v>195762.2</v>
      </c>
      <c r="I827" s="572">
        <f>I814 * (E827 * (1+F827/100))</f>
        <v>0</v>
      </c>
      <c r="J827" s="573">
        <f>H827 * I814</f>
        <v>0</v>
      </c>
    </row>
    <row r="828" spans="1:10" x14ac:dyDescent="0.35">
      <c r="A828" s="582" t="s">
        <v>320</v>
      </c>
      <c r="B828" s="554"/>
      <c r="C828" s="630"/>
      <c r="D828" s="631"/>
      <c r="E828" s="554"/>
      <c r="F828" s="555"/>
      <c r="G828" s="577" t="s">
        <v>381</v>
      </c>
      <c r="H828" s="635">
        <f>SUM(H826:H827)</f>
        <v>195762.2</v>
      </c>
      <c r="I828" s="636"/>
      <c r="J828" s="635">
        <f>SUM(J826:J827)</f>
        <v>0</v>
      </c>
    </row>
    <row r="829" spans="1:10" x14ac:dyDescent="0.35">
      <c r="A829" s="543" t="s">
        <v>327</v>
      </c>
      <c r="B829" s="27"/>
      <c r="C829" s="633" t="s">
        <v>328</v>
      </c>
      <c r="D829" s="631"/>
      <c r="E829" s="554"/>
      <c r="F829" s="555"/>
      <c r="G829" s="577"/>
      <c r="H829" s="578"/>
      <c r="I829" s="636"/>
      <c r="J829" s="578"/>
    </row>
    <row r="830" spans="1:10" x14ac:dyDescent="0.35">
      <c r="A830" s="565"/>
      <c r="B830" s="556"/>
      <c r="C830" s="637"/>
      <c r="D830" s="638"/>
      <c r="E830" s="639"/>
      <c r="F830" s="640"/>
      <c r="G830" s="570"/>
      <c r="H830" s="571"/>
      <c r="I830" s="572"/>
      <c r="J830" s="571"/>
    </row>
    <row r="831" spans="1:10" x14ac:dyDescent="0.35">
      <c r="A831" s="582" t="s">
        <v>329</v>
      </c>
      <c r="B831" s="27"/>
      <c r="C831" s="630"/>
      <c r="D831" s="631"/>
      <c r="E831" s="554"/>
      <c r="F831" s="555"/>
      <c r="G831" s="577" t="s">
        <v>383</v>
      </c>
      <c r="H831" s="571">
        <f>SUM(H829:H830)</f>
        <v>0</v>
      </c>
      <c r="I831" s="636"/>
      <c r="J831" s="571">
        <f>SUM(J829:J830)</f>
        <v>0</v>
      </c>
    </row>
    <row r="832" spans="1:10" x14ac:dyDescent="0.35">
      <c r="A832" s="543"/>
      <c r="B832" s="642"/>
      <c r="C832" s="630"/>
      <c r="D832" s="631"/>
      <c r="E832" s="554"/>
      <c r="F832" s="555"/>
      <c r="G832" s="577"/>
      <c r="H832" s="578"/>
      <c r="I832" s="634"/>
      <c r="J832" s="578"/>
    </row>
    <row r="833" spans="1:10" ht="15" thickBot="1" x14ac:dyDescent="0.4">
      <c r="A833" s="543" t="s">
        <v>92</v>
      </c>
      <c r="B833" s="642"/>
      <c r="C833" s="643"/>
      <c r="D833" s="644"/>
      <c r="E833" s="645"/>
      <c r="F833" s="646" t="s">
        <v>331</v>
      </c>
      <c r="G833" s="593">
        <f>SUM(H815:H832)/2</f>
        <v>539007.74</v>
      </c>
      <c r="H833" s="594">
        <f>IF($A$2="CD",IF($A$3=1,ROUND(SUM(H815:H832)/2,0),IF($A$3=3,ROUND(SUM(H815:H832)/2,-1),SUM(H815:H832)/2)),SUM(H815:H832)/2)</f>
        <v>539008</v>
      </c>
      <c r="I833" s="595"/>
      <c r="J833" s="594">
        <f>IF($A$2="CD",IF($A$3=1,ROUND(SUM(J815:J832)/2,0),IF($A$3=3,ROUND(SUM(J815:J832)/2,-1),SUM(J815:J832)/2)),SUM(J815:J832)/2)</f>
        <v>0</v>
      </c>
    </row>
    <row r="834" spans="1:10" ht="15" thickTop="1" x14ac:dyDescent="0.35">
      <c r="A834" s="543" t="s">
        <v>364</v>
      </c>
      <c r="B834" s="642"/>
      <c r="C834" s="647" t="s">
        <v>256</v>
      </c>
      <c r="D834" s="648"/>
      <c r="E834" s="649"/>
      <c r="F834" s="650"/>
      <c r="G834" s="603"/>
      <c r="H834" s="604"/>
      <c r="I834" s="579"/>
      <c r="J834" s="604"/>
    </row>
    <row r="835" spans="1:10" x14ac:dyDescent="0.35">
      <c r="A835" s="565" t="s">
        <v>263</v>
      </c>
      <c r="B835" s="642"/>
      <c r="C835" s="651" t="s">
        <v>234</v>
      </c>
      <c r="D835" s="652"/>
      <c r="E835" s="653"/>
      <c r="F835" s="654">
        <f>$F$3</f>
        <v>0.15</v>
      </c>
      <c r="G835" s="610"/>
      <c r="H835" s="611">
        <f>ROUND(H833*F835,2)</f>
        <v>80851.199999999997</v>
      </c>
      <c r="I835" s="579"/>
      <c r="J835" s="611">
        <f>ROUND(J833*H835,2)</f>
        <v>0</v>
      </c>
    </row>
    <row r="836" spans="1:10" x14ac:dyDescent="0.35">
      <c r="A836" s="565" t="s">
        <v>365</v>
      </c>
      <c r="B836" s="642"/>
      <c r="C836" s="651" t="s">
        <v>236</v>
      </c>
      <c r="D836" s="652"/>
      <c r="E836" s="653"/>
      <c r="F836" s="654">
        <f>$G$3</f>
        <v>0.02</v>
      </c>
      <c r="G836" s="610"/>
      <c r="H836" s="611">
        <f>ROUND(H833*F836,2)</f>
        <v>10780.16</v>
      </c>
      <c r="I836" s="579"/>
      <c r="J836" s="611">
        <f>ROUND(J833*H836,2)</f>
        <v>0</v>
      </c>
    </row>
    <row r="837" spans="1:10" x14ac:dyDescent="0.35">
      <c r="A837" s="565" t="s">
        <v>265</v>
      </c>
      <c r="B837" s="642"/>
      <c r="C837" s="651" t="s">
        <v>238</v>
      </c>
      <c r="D837" s="652"/>
      <c r="E837" s="653"/>
      <c r="F837" s="654">
        <f>$H$3</f>
        <v>0.05</v>
      </c>
      <c r="G837" s="610"/>
      <c r="H837" s="611">
        <f>ROUND(H833*F837,2)</f>
        <v>26950.400000000001</v>
      </c>
      <c r="I837" s="579"/>
      <c r="J837" s="611">
        <f>ROUND(J833*H837,2)</f>
        <v>0</v>
      </c>
    </row>
    <row r="838" spans="1:10" x14ac:dyDescent="0.35">
      <c r="A838" s="565" t="s">
        <v>267</v>
      </c>
      <c r="B838" s="642"/>
      <c r="C838" s="651" t="s">
        <v>242</v>
      </c>
      <c r="D838" s="652"/>
      <c r="E838" s="653"/>
      <c r="F838" s="654">
        <f>$I$3</f>
        <v>0.19</v>
      </c>
      <c r="G838" s="610"/>
      <c r="H838" s="611">
        <f>ROUND(H837*F838,2)</f>
        <v>5120.58</v>
      </c>
      <c r="I838" s="579"/>
      <c r="J838" s="611">
        <f>ROUND(J837*H838,2)</f>
        <v>0</v>
      </c>
    </row>
    <row r="839" spans="1:10" x14ac:dyDescent="0.35">
      <c r="A839" s="543" t="s">
        <v>366</v>
      </c>
      <c r="B839" s="642"/>
      <c r="C839" s="633" t="s">
        <v>367</v>
      </c>
      <c r="D839" s="631"/>
      <c r="E839" s="554"/>
      <c r="F839" s="555"/>
      <c r="G839" s="612"/>
      <c r="H839" s="613">
        <f>SUM(H835:H838)</f>
        <v>123702.34000000001</v>
      </c>
      <c r="I839" s="588"/>
      <c r="J839" s="613">
        <f>SUM(J835:J838)</f>
        <v>0</v>
      </c>
    </row>
    <row r="840" spans="1:10" ht="15" thickBot="1" x14ac:dyDescent="0.4">
      <c r="A840" s="543" t="s">
        <v>368</v>
      </c>
      <c r="B840" s="642"/>
      <c r="C840" s="655"/>
      <c r="D840" s="656"/>
      <c r="E840" s="645"/>
      <c r="F840" s="646" t="s">
        <v>369</v>
      </c>
      <c r="G840" s="617">
        <f>H839+H833</f>
        <v>662710.34</v>
      </c>
      <c r="H840" s="594">
        <f>IF($A$3=2,ROUND((H833+H839),2),IF($A$3=3,ROUND((H833+H839),-1),ROUND((H833+H839),0)))</f>
        <v>662710</v>
      </c>
      <c r="I840" s="595"/>
      <c r="J840" s="594">
        <f>IF($A$3=2,ROUND((J833+J839),2),IF($A$3=3,ROUND((J833+J839),-1),ROUND((J833+J839),0)))</f>
        <v>0</v>
      </c>
    </row>
    <row r="841" spans="1:10" ht="15" thickTop="1" x14ac:dyDescent="0.35">
      <c r="C841" s="27"/>
      <c r="D841" s="90"/>
      <c r="E841" s="27"/>
      <c r="F841" s="27"/>
      <c r="G841" s="27"/>
      <c r="H841" s="27"/>
      <c r="I841" s="554"/>
      <c r="J841" s="555"/>
    </row>
    <row r="842" spans="1:10" ht="15" thickBot="1" x14ac:dyDescent="0.4">
      <c r="C842" s="27"/>
      <c r="D842" s="90"/>
      <c r="E842" s="27"/>
      <c r="F842" s="27"/>
      <c r="G842" s="27"/>
      <c r="H842" s="27"/>
      <c r="I842" s="554"/>
      <c r="J842" s="555"/>
    </row>
    <row r="843" spans="1:10" ht="15" thickTop="1" x14ac:dyDescent="0.35">
      <c r="A843" s="543" t="s">
        <v>480</v>
      </c>
      <c r="B843" s="556"/>
      <c r="C843" s="913" t="s">
        <v>144</v>
      </c>
      <c r="D843" s="914"/>
      <c r="E843" s="914"/>
      <c r="F843" s="914"/>
      <c r="G843" s="557"/>
      <c r="H843" s="558" t="s">
        <v>371</v>
      </c>
      <c r="I843" s="559" t="s">
        <v>299</v>
      </c>
      <c r="J843" s="560" t="s">
        <v>95</v>
      </c>
    </row>
    <row r="844" spans="1:10" x14ac:dyDescent="0.35">
      <c r="A844" s="543"/>
      <c r="B844" s="556"/>
      <c r="C844" s="915"/>
      <c r="D844" s="916"/>
      <c r="E844" s="916"/>
      <c r="F844" s="916"/>
      <c r="G844" s="561"/>
      <c r="H844" s="562" t="e">
        <f>"ITEM:   "&amp;PRESUPUESTO!#REF!</f>
        <v>#REF!</v>
      </c>
      <c r="I844" s="599" t="e">
        <f>PRESUPUESTO!#REF!</f>
        <v>#REF!</v>
      </c>
      <c r="J844" s="564"/>
    </row>
    <row r="845" spans="1:10" x14ac:dyDescent="0.35">
      <c r="A845" s="565" t="s">
        <v>301</v>
      </c>
      <c r="B845" s="556"/>
      <c r="C845" s="566" t="s">
        <v>88</v>
      </c>
      <c r="D845" s="567" t="s">
        <v>89</v>
      </c>
      <c r="E845" s="568" t="s">
        <v>90</v>
      </c>
      <c r="F845" s="569" t="s">
        <v>302</v>
      </c>
      <c r="G845" s="570" t="s">
        <v>303</v>
      </c>
      <c r="H845" s="571" t="s">
        <v>304</v>
      </c>
      <c r="I845" s="572"/>
      <c r="J845" s="573" t="s">
        <v>304</v>
      </c>
    </row>
    <row r="846" spans="1:10" x14ac:dyDescent="0.35">
      <c r="A846" s="565"/>
      <c r="B846" s="556"/>
      <c r="C846" s="574"/>
      <c r="D846" s="543"/>
      <c r="E846" s="575"/>
      <c r="F846" s="576"/>
      <c r="G846" s="577"/>
      <c r="H846" s="578"/>
      <c r="I846" s="579"/>
      <c r="J846" s="580"/>
    </row>
    <row r="847" spans="1:10" x14ac:dyDescent="0.35">
      <c r="A847" s="565" t="s">
        <v>305</v>
      </c>
      <c r="B847" s="556"/>
      <c r="C847" s="581" t="s">
        <v>306</v>
      </c>
      <c r="D847" s="543"/>
      <c r="E847" s="575"/>
      <c r="F847" s="576"/>
      <c r="G847" s="577"/>
      <c r="H847" s="578"/>
      <c r="I847" s="579"/>
      <c r="J847" s="580"/>
    </row>
    <row r="848" spans="1:10" x14ac:dyDescent="0.35">
      <c r="A848" s="565">
        <v>101116</v>
      </c>
      <c r="B848" s="556" t="s">
        <v>334</v>
      </c>
      <c r="C848" s="566" t="s">
        <v>481</v>
      </c>
      <c r="D848" s="567" t="s">
        <v>387</v>
      </c>
      <c r="E848" s="568">
        <v>3</v>
      </c>
      <c r="F848" s="569"/>
      <c r="G848" s="570">
        <v>2011</v>
      </c>
      <c r="H848" s="571">
        <f t="shared" ref="H848:H855" si="3">TRUNC(E848* (1 + F848 / 100) * G848,2)</f>
        <v>6033</v>
      </c>
      <c r="I848" s="572" t="e">
        <f>I844 * (E848 * (1+F848/100))</f>
        <v>#REF!</v>
      </c>
      <c r="J848" s="573" t="e">
        <f>H848 * I844</f>
        <v>#REF!</v>
      </c>
    </row>
    <row r="849" spans="1:10" x14ac:dyDescent="0.35">
      <c r="A849" s="565">
        <v>100882</v>
      </c>
      <c r="B849" s="556" t="s">
        <v>458</v>
      </c>
      <c r="C849" s="566" t="s">
        <v>482</v>
      </c>
      <c r="D849" s="567" t="s">
        <v>483</v>
      </c>
      <c r="E849" s="568">
        <v>0.18</v>
      </c>
      <c r="F849" s="569"/>
      <c r="G849" s="570">
        <v>86028</v>
      </c>
      <c r="H849" s="571">
        <f t="shared" si="3"/>
        <v>15485.04</v>
      </c>
      <c r="I849" s="572" t="e">
        <f>I844 * (E849 * (1+F849/100))</f>
        <v>#REF!</v>
      </c>
      <c r="J849" s="573" t="e">
        <f>H849 * I844</f>
        <v>#REF!</v>
      </c>
    </row>
    <row r="850" spans="1:10" x14ac:dyDescent="0.35">
      <c r="A850" s="565">
        <v>101904</v>
      </c>
      <c r="B850" s="556" t="s">
        <v>334</v>
      </c>
      <c r="C850" s="566" t="s">
        <v>484</v>
      </c>
      <c r="D850" s="567" t="s">
        <v>346</v>
      </c>
      <c r="E850" s="568">
        <v>2.5000000000000001E-2</v>
      </c>
      <c r="F850" s="569"/>
      <c r="G850" s="570">
        <v>64629</v>
      </c>
      <c r="H850" s="571">
        <f t="shared" si="3"/>
        <v>1615.72</v>
      </c>
      <c r="I850" s="572" t="e">
        <f>I844 * (E850 * (1+F850/100))</f>
        <v>#REF!</v>
      </c>
      <c r="J850" s="573" t="e">
        <f>H850 * I844</f>
        <v>#REF!</v>
      </c>
    </row>
    <row r="851" spans="1:10" x14ac:dyDescent="0.35">
      <c r="A851" s="565">
        <v>101651</v>
      </c>
      <c r="B851" s="556" t="s">
        <v>422</v>
      </c>
      <c r="C851" s="566" t="s">
        <v>485</v>
      </c>
      <c r="D851" s="567" t="s">
        <v>312</v>
      </c>
      <c r="E851" s="568">
        <v>1.2</v>
      </c>
      <c r="F851" s="569"/>
      <c r="G851" s="570">
        <v>17228</v>
      </c>
      <c r="H851" s="571">
        <f t="shared" si="3"/>
        <v>20673.599999999999</v>
      </c>
      <c r="I851" s="572" t="e">
        <f>I844 * (E851 * (1+F851/100))</f>
        <v>#REF!</v>
      </c>
      <c r="J851" s="573" t="e">
        <f>H851 * I844</f>
        <v>#REF!</v>
      </c>
    </row>
    <row r="852" spans="1:10" x14ac:dyDescent="0.35">
      <c r="A852" s="565">
        <v>101069</v>
      </c>
      <c r="B852" s="556" t="s">
        <v>422</v>
      </c>
      <c r="C852" s="566" t="s">
        <v>486</v>
      </c>
      <c r="D852" s="567" t="s">
        <v>89</v>
      </c>
      <c r="E852" s="568">
        <v>1.7</v>
      </c>
      <c r="F852" s="569"/>
      <c r="G852" s="570">
        <v>77681</v>
      </c>
      <c r="H852" s="571">
        <f t="shared" si="3"/>
        <v>132057.70000000001</v>
      </c>
      <c r="I852" s="572" t="e">
        <f>I844 * (E852 * (1+F852/100))</f>
        <v>#REF!</v>
      </c>
      <c r="J852" s="573" t="e">
        <f>H852 * I844</f>
        <v>#REF!</v>
      </c>
    </row>
    <row r="853" spans="1:10" x14ac:dyDescent="0.35">
      <c r="A853" s="565">
        <v>100107</v>
      </c>
      <c r="B853" s="556" t="s">
        <v>458</v>
      </c>
      <c r="C853" s="566" t="s">
        <v>487</v>
      </c>
      <c r="D853" s="567" t="s">
        <v>346</v>
      </c>
      <c r="E853" s="568">
        <v>0.2</v>
      </c>
      <c r="F853" s="569"/>
      <c r="G853" s="570">
        <v>56731</v>
      </c>
      <c r="H853" s="571">
        <f t="shared" si="3"/>
        <v>11346.2</v>
      </c>
      <c r="I853" s="572" t="e">
        <f>I844 * (E853 * (1+F853/100))</f>
        <v>#REF!</v>
      </c>
      <c r="J853" s="573" t="e">
        <f>H853 * I844</f>
        <v>#REF!</v>
      </c>
    </row>
    <row r="854" spans="1:10" x14ac:dyDescent="0.35">
      <c r="A854" s="565">
        <v>101197</v>
      </c>
      <c r="B854" s="556" t="s">
        <v>458</v>
      </c>
      <c r="C854" s="566" t="s">
        <v>488</v>
      </c>
      <c r="D854" s="567" t="s">
        <v>489</v>
      </c>
      <c r="E854" s="568">
        <v>0.1</v>
      </c>
      <c r="F854" s="569"/>
      <c r="G854" s="570">
        <v>154536</v>
      </c>
      <c r="H854" s="571">
        <f t="shared" si="3"/>
        <v>15453.6</v>
      </c>
      <c r="I854" s="572" t="e">
        <f>I844 * (E854 * (1+F854/100))</f>
        <v>#REF!</v>
      </c>
      <c r="J854" s="573" t="e">
        <f>H854 * I844</f>
        <v>#REF!</v>
      </c>
    </row>
    <row r="855" spans="1:10" x14ac:dyDescent="0.35">
      <c r="A855" s="565">
        <v>100904</v>
      </c>
      <c r="B855" s="556" t="s">
        <v>422</v>
      </c>
      <c r="C855" s="673" t="s">
        <v>490</v>
      </c>
      <c r="D855" s="674" t="s">
        <v>89</v>
      </c>
      <c r="E855" s="675">
        <v>1</v>
      </c>
      <c r="F855" s="676"/>
      <c r="G855" s="677">
        <v>12949</v>
      </c>
      <c r="H855" s="678">
        <f t="shared" si="3"/>
        <v>12949</v>
      </c>
      <c r="I855" s="679" t="e">
        <f>I844 * (E855 * (1+F855/100))</f>
        <v>#REF!</v>
      </c>
      <c r="J855" s="680" t="e">
        <f>H855 * I844</f>
        <v>#REF!</v>
      </c>
    </row>
    <row r="856" spans="1:10" x14ac:dyDescent="0.35">
      <c r="A856" s="582" t="s">
        <v>314</v>
      </c>
      <c r="B856" s="556"/>
      <c r="C856" s="574"/>
      <c r="D856" s="543"/>
      <c r="E856" s="575"/>
      <c r="F856" s="576"/>
      <c r="G856" s="577" t="s">
        <v>315</v>
      </c>
      <c r="H856" s="583">
        <f>SUM(H847:H855)</f>
        <v>215613.86000000002</v>
      </c>
      <c r="I856" s="579"/>
      <c r="J856" s="584" t="e">
        <f>SUM(J847:J855)</f>
        <v>#REF!</v>
      </c>
    </row>
    <row r="857" spans="1:10" x14ac:dyDescent="0.35">
      <c r="A857" s="565" t="s">
        <v>316</v>
      </c>
      <c r="B857" s="556"/>
      <c r="C857" s="581" t="s">
        <v>317</v>
      </c>
      <c r="D857" s="543"/>
      <c r="E857" s="575"/>
      <c r="F857" s="576"/>
      <c r="G857" s="577"/>
      <c r="H857" s="578"/>
      <c r="I857" s="579"/>
      <c r="J857" s="580"/>
    </row>
    <row r="858" spans="1:10" x14ac:dyDescent="0.35">
      <c r="A858" s="565">
        <v>200023</v>
      </c>
      <c r="B858" s="556" t="s">
        <v>317</v>
      </c>
      <c r="C858" s="566" t="s">
        <v>491</v>
      </c>
      <c r="D858" s="567" t="s">
        <v>319</v>
      </c>
      <c r="E858" s="568">
        <v>4.5</v>
      </c>
      <c r="F858" s="569"/>
      <c r="G858" s="570">
        <v>37706</v>
      </c>
      <c r="H858" s="571">
        <f>TRUNC(E858* (1 + F858 / 100) * G858,2)</f>
        <v>169677</v>
      </c>
      <c r="I858" s="679" t="e">
        <f>I844 * (E858 * (1+F858/100))</f>
        <v>#REF!</v>
      </c>
      <c r="J858" s="681" t="e">
        <f>H858 * I844</f>
        <v>#REF!</v>
      </c>
    </row>
    <row r="859" spans="1:10" x14ac:dyDescent="0.35">
      <c r="A859" s="565">
        <v>200026</v>
      </c>
      <c r="B859" s="556" t="s">
        <v>317</v>
      </c>
      <c r="C859" s="566" t="s">
        <v>389</v>
      </c>
      <c r="D859" s="567" t="s">
        <v>319</v>
      </c>
      <c r="E859" s="568">
        <v>1</v>
      </c>
      <c r="F859" s="569"/>
      <c r="G859" s="570">
        <v>33387</v>
      </c>
      <c r="H859" s="571">
        <f>TRUNC(E859* (1 + F859 / 100) * G859,2)</f>
        <v>33387</v>
      </c>
      <c r="I859" s="679" t="e">
        <f>I844 * (E859 * (1+F859/100))</f>
        <v>#REF!</v>
      </c>
      <c r="J859" s="681" t="e">
        <f>H859 * I844</f>
        <v>#REF!</v>
      </c>
    </row>
    <row r="860" spans="1:10" x14ac:dyDescent="0.35">
      <c r="A860" s="565">
        <v>207102</v>
      </c>
      <c r="B860" s="556" t="s">
        <v>317</v>
      </c>
      <c r="C860" s="682" t="s">
        <v>492</v>
      </c>
      <c r="D860" s="683" t="s">
        <v>189</v>
      </c>
      <c r="E860" s="684">
        <v>3.9469999999999996</v>
      </c>
      <c r="F860" s="685"/>
      <c r="G860" s="686">
        <v>11000</v>
      </c>
      <c r="H860" s="687">
        <f>TRUNC(E860* (1 + F860 / 100) * G860,2)</f>
        <v>43417</v>
      </c>
      <c r="I860" s="688" t="e">
        <f>I844 * (E860 * (1+F860/100))</f>
        <v>#REF!</v>
      </c>
      <c r="J860" s="680" t="e">
        <f>H860 * I844</f>
        <v>#REF!</v>
      </c>
    </row>
    <row r="861" spans="1:10" x14ac:dyDescent="0.35">
      <c r="A861" s="582" t="s">
        <v>320</v>
      </c>
      <c r="B861" s="556"/>
      <c r="C861" s="574"/>
      <c r="D861" s="543"/>
      <c r="E861" s="575"/>
      <c r="F861" s="576"/>
      <c r="G861" s="577" t="s">
        <v>321</v>
      </c>
      <c r="H861" s="583">
        <f>SUM(H857:H860)</f>
        <v>246481</v>
      </c>
      <c r="I861" s="579"/>
      <c r="J861" s="584" t="e">
        <f>SUM(J857:J860)</f>
        <v>#REF!</v>
      </c>
    </row>
    <row r="862" spans="1:10" x14ac:dyDescent="0.35">
      <c r="A862" s="565" t="s">
        <v>322</v>
      </c>
      <c r="B862" s="556"/>
      <c r="C862" s="585" t="s">
        <v>323</v>
      </c>
      <c r="D862" s="543"/>
      <c r="E862" s="575"/>
      <c r="F862" s="576"/>
      <c r="G862" s="577"/>
      <c r="H862" s="578"/>
      <c r="I862" s="579"/>
      <c r="J862" s="580"/>
    </row>
    <row r="863" spans="1:10" x14ac:dyDescent="0.35">
      <c r="A863" s="565">
        <v>300042</v>
      </c>
      <c r="B863" s="556"/>
      <c r="C863" s="566" t="s">
        <v>493</v>
      </c>
      <c r="D863" s="567" t="s">
        <v>352</v>
      </c>
      <c r="E863" s="568">
        <v>0.2</v>
      </c>
      <c r="F863" s="569"/>
      <c r="G863" s="570">
        <v>39151</v>
      </c>
      <c r="H863" s="571">
        <f>TRUNC(E863* (1 + F863 / 100) * G863,2)</f>
        <v>7830.2</v>
      </c>
      <c r="I863" s="688" t="e">
        <f>I844 * (E863 * (1+F863/100))</f>
        <v>#REF!</v>
      </c>
      <c r="J863" s="689" t="e">
        <f>H863 * I844</f>
        <v>#REF!</v>
      </c>
    </row>
    <row r="864" spans="1:10" x14ac:dyDescent="0.35">
      <c r="A864" s="565">
        <v>300048</v>
      </c>
      <c r="B864" s="556" t="s">
        <v>323</v>
      </c>
      <c r="C864" s="566" t="s">
        <v>494</v>
      </c>
      <c r="D864" s="567" t="s">
        <v>352</v>
      </c>
      <c r="E864" s="568">
        <v>0.35</v>
      </c>
      <c r="F864" s="569"/>
      <c r="G864" s="570">
        <v>68364</v>
      </c>
      <c r="H864" s="571">
        <f>TRUNC(E864* (1 + F864 / 100) * G864,2)</f>
        <v>23927.4</v>
      </c>
      <c r="I864" s="688" t="e">
        <f>I844 * (E864 * (1+F864/100))</f>
        <v>#REF!</v>
      </c>
      <c r="J864" s="689" t="e">
        <f>H864 * I844</f>
        <v>#REF!</v>
      </c>
    </row>
    <row r="865" spans="1:10" x14ac:dyDescent="0.35">
      <c r="A865" s="565">
        <v>300026</v>
      </c>
      <c r="B865" s="556" t="s">
        <v>323</v>
      </c>
      <c r="C865" s="566" t="s">
        <v>324</v>
      </c>
      <c r="D865" s="567" t="s">
        <v>189</v>
      </c>
      <c r="E865" s="568">
        <v>1.5</v>
      </c>
      <c r="F865" s="569"/>
      <c r="G865" s="570">
        <v>2089</v>
      </c>
      <c r="H865" s="571">
        <f>TRUNC(E865* (1 + F865 / 100) * G865,2)</f>
        <v>3133.5</v>
      </c>
      <c r="I865" s="688" t="e">
        <f>I844 * (E865 * (1+F865/100))</f>
        <v>#REF!</v>
      </c>
      <c r="J865" s="689" t="e">
        <f>H865 * I844</f>
        <v>#REF!</v>
      </c>
    </row>
    <row r="866" spans="1:10" x14ac:dyDescent="0.35">
      <c r="A866" s="582" t="s">
        <v>325</v>
      </c>
      <c r="B866" s="556"/>
      <c r="C866" s="574"/>
      <c r="D866" s="543"/>
      <c r="E866" s="575"/>
      <c r="F866" s="576"/>
      <c r="G866" s="577" t="s">
        <v>326</v>
      </c>
      <c r="H866" s="583">
        <f>SUM(H862:H865)</f>
        <v>34891.100000000006</v>
      </c>
      <c r="I866" s="579"/>
      <c r="J866" s="584" t="e">
        <f>SUM(J862:J865)</f>
        <v>#REF!</v>
      </c>
    </row>
    <row r="867" spans="1:10" x14ac:dyDescent="0.35">
      <c r="A867" s="543" t="s">
        <v>327</v>
      </c>
      <c r="B867" s="586"/>
      <c r="C867" s="581" t="s">
        <v>328</v>
      </c>
      <c r="D867" s="543"/>
      <c r="E867" s="575"/>
      <c r="F867" s="576"/>
      <c r="G867" s="577"/>
      <c r="H867" s="578"/>
      <c r="I867" s="579"/>
      <c r="J867" s="580"/>
    </row>
    <row r="868" spans="1:10" x14ac:dyDescent="0.35">
      <c r="A868" s="565"/>
      <c r="B868" s="556"/>
      <c r="C868" s="566"/>
      <c r="D868" s="567"/>
      <c r="E868" s="568"/>
      <c r="F868" s="569"/>
      <c r="G868" s="570"/>
      <c r="H868" s="571"/>
      <c r="I868" s="688"/>
      <c r="J868" s="689"/>
    </row>
    <row r="869" spans="1:10" x14ac:dyDescent="0.35">
      <c r="A869" s="582" t="s">
        <v>329</v>
      </c>
      <c r="B869" s="586"/>
      <c r="C869" s="574"/>
      <c r="D869" s="543"/>
      <c r="E869" s="575"/>
      <c r="F869" s="576"/>
      <c r="G869" s="577" t="s">
        <v>330</v>
      </c>
      <c r="H869" s="571">
        <f>SUM(H867:H868)</f>
        <v>0</v>
      </c>
      <c r="I869" s="579"/>
      <c r="J869" s="689">
        <f>SUM(J867:J868)</f>
        <v>0</v>
      </c>
    </row>
    <row r="870" spans="1:10" x14ac:dyDescent="0.35">
      <c r="A870" s="543"/>
      <c r="B870" s="587"/>
      <c r="C870" s="574"/>
      <c r="D870" s="543"/>
      <c r="E870" s="575"/>
      <c r="F870" s="576"/>
      <c r="G870" s="577"/>
      <c r="H870" s="578"/>
      <c r="I870" s="579"/>
      <c r="J870" s="580"/>
    </row>
    <row r="871" spans="1:10" ht="15" thickBot="1" x14ac:dyDescent="0.4">
      <c r="A871" s="543" t="s">
        <v>92</v>
      </c>
      <c r="B871" s="587"/>
      <c r="C871" s="589"/>
      <c r="D871" s="590"/>
      <c r="E871" s="591"/>
      <c r="F871" s="592" t="s">
        <v>331</v>
      </c>
      <c r="G871" s="593">
        <f>SUM(H845:H870)/2</f>
        <v>496985.95999999996</v>
      </c>
      <c r="H871" s="594">
        <f>IF($A$2="CD",IF($A$3=1,ROUND(SUM(H845:H870)/2,0),IF($A$3=3,ROUND(SUM(H845:H870)/2,-1),SUM(H845:H870)/2)),SUM(H845:H870)/2)</f>
        <v>496986</v>
      </c>
      <c r="I871" s="595" t="e">
        <f>SUM(J845:J870)/2</f>
        <v>#REF!</v>
      </c>
      <c r="J871" s="596" t="e">
        <f>IF($A$2="CD",IF($A$3=1,ROUND(SUM(J845:J870)/2,0),IF($A$3=3,ROUND(SUM(J845:J870)/2,-1),SUM(J845:J870)/2)),SUM(J845:J870)/2)</f>
        <v>#REF!</v>
      </c>
    </row>
    <row r="872" spans="1:10" ht="15" thickTop="1" x14ac:dyDescent="0.35">
      <c r="A872" s="543" t="s">
        <v>364</v>
      </c>
      <c r="B872" s="587"/>
      <c r="C872" s="600" t="s">
        <v>256</v>
      </c>
      <c r="D872" s="601"/>
      <c r="E872" s="602"/>
      <c r="F872" s="658"/>
      <c r="G872" s="603"/>
      <c r="H872" s="604"/>
      <c r="I872" s="579"/>
      <c r="J872" s="605"/>
    </row>
    <row r="873" spans="1:10" x14ac:dyDescent="0.35">
      <c r="A873" s="565" t="s">
        <v>263</v>
      </c>
      <c r="B873" s="587"/>
      <c r="C873" s="690" t="s">
        <v>234</v>
      </c>
      <c r="D873" s="691"/>
      <c r="E873" s="692"/>
      <c r="F873" s="659">
        <f>$F$3</f>
        <v>0.15</v>
      </c>
      <c r="G873" s="693"/>
      <c r="H873" s="694">
        <f>ROUND(H871*F873,2)</f>
        <v>74547.899999999994</v>
      </c>
      <c r="I873" s="579"/>
      <c r="J873" s="689" t="e">
        <f>ROUND(J871*F873,2)</f>
        <v>#REF!</v>
      </c>
    </row>
    <row r="874" spans="1:10" x14ac:dyDescent="0.35">
      <c r="A874" s="565" t="s">
        <v>365</v>
      </c>
      <c r="B874" s="587"/>
      <c r="C874" s="690" t="s">
        <v>236</v>
      </c>
      <c r="D874" s="691"/>
      <c r="E874" s="692"/>
      <c r="F874" s="659">
        <f>$G$3</f>
        <v>0.02</v>
      </c>
      <c r="G874" s="693"/>
      <c r="H874" s="694">
        <f>ROUND(H871*F874,2)</f>
        <v>9939.7199999999993</v>
      </c>
      <c r="I874" s="579"/>
      <c r="J874" s="689" t="e">
        <f>ROUND(J871*F874,2)</f>
        <v>#REF!</v>
      </c>
    </row>
    <row r="875" spans="1:10" x14ac:dyDescent="0.35">
      <c r="A875" s="565" t="s">
        <v>265</v>
      </c>
      <c r="B875" s="587"/>
      <c r="C875" s="690" t="s">
        <v>238</v>
      </c>
      <c r="D875" s="691"/>
      <c r="E875" s="692"/>
      <c r="F875" s="659">
        <f>$H$3</f>
        <v>0.05</v>
      </c>
      <c r="G875" s="693"/>
      <c r="H875" s="694">
        <f>ROUND(H871*F875,2)</f>
        <v>24849.3</v>
      </c>
      <c r="I875" s="579"/>
      <c r="J875" s="689" t="e">
        <f>ROUND(J871*F875,2)</f>
        <v>#REF!</v>
      </c>
    </row>
    <row r="876" spans="1:10" x14ac:dyDescent="0.35">
      <c r="A876" s="565" t="s">
        <v>267</v>
      </c>
      <c r="B876" s="587"/>
      <c r="C876" s="690" t="s">
        <v>242</v>
      </c>
      <c r="D876" s="691"/>
      <c r="E876" s="692"/>
      <c r="F876" s="659">
        <f>$I$3</f>
        <v>0.19</v>
      </c>
      <c r="G876" s="693"/>
      <c r="H876" s="694">
        <f>ROUND(H875*F876,2)</f>
        <v>4721.37</v>
      </c>
      <c r="I876" s="579"/>
      <c r="J876" s="689" t="e">
        <f>ROUND(J875*F876,2)</f>
        <v>#REF!</v>
      </c>
    </row>
    <row r="877" spans="1:10" x14ac:dyDescent="0.35">
      <c r="A877" s="543" t="s">
        <v>366</v>
      </c>
      <c r="B877" s="587"/>
      <c r="C877" s="581" t="s">
        <v>367</v>
      </c>
      <c r="D877" s="543"/>
      <c r="E877" s="575"/>
      <c r="F877" s="576"/>
      <c r="G877" s="612"/>
      <c r="H877" s="613">
        <f>SUM(H873:H876)</f>
        <v>114058.29</v>
      </c>
      <c r="I877" s="588"/>
      <c r="J877" s="614" t="e">
        <f>SUM(J873:J876)</f>
        <v>#REF!</v>
      </c>
    </row>
    <row r="878" spans="1:10" ht="15" thickBot="1" x14ac:dyDescent="0.4">
      <c r="A878" s="543" t="s">
        <v>368</v>
      </c>
      <c r="B878" s="587"/>
      <c r="C878" s="615"/>
      <c r="D878" s="616"/>
      <c r="E878" s="591"/>
      <c r="F878" s="592" t="s">
        <v>369</v>
      </c>
      <c r="G878" s="617">
        <f>H877+H871</f>
        <v>611044.29</v>
      </c>
      <c r="H878" s="594">
        <f>IF($A$3=2,ROUND((H871+H877),2),IF($A$3=3,ROUND((H871+H877),-1),ROUND((H871+H877),0)))</f>
        <v>611044</v>
      </c>
      <c r="I878" s="595"/>
      <c r="J878" s="596" t="e">
        <f>IF($A$3=2,ROUND((J871+J877),2),IF($A$3=3,ROUND((J871+J877),-1),ROUND((J871+J877),0)))</f>
        <v>#REF!</v>
      </c>
    </row>
    <row r="879" spans="1:10" ht="15" thickTop="1" x14ac:dyDescent="0.35">
      <c r="C879" s="27"/>
      <c r="D879" s="90"/>
      <c r="E879" s="27"/>
      <c r="F879" s="27"/>
      <c r="G879" s="27"/>
      <c r="H879" s="27"/>
      <c r="I879" s="554"/>
      <c r="J879" s="555"/>
    </row>
    <row r="880" spans="1:10" ht="15" thickBot="1" x14ac:dyDescent="0.4">
      <c r="C880" s="27"/>
      <c r="D880" s="90"/>
      <c r="E880" s="27"/>
      <c r="F880" s="27"/>
      <c r="G880" s="27"/>
      <c r="H880" s="27"/>
      <c r="I880" s="554"/>
      <c r="J880" s="555"/>
    </row>
    <row r="881" spans="1:10" ht="15" thickTop="1" x14ac:dyDescent="0.35">
      <c r="A881" s="543" t="s">
        <v>495</v>
      </c>
      <c r="B881" s="556"/>
      <c r="C881" s="913" t="s">
        <v>145</v>
      </c>
      <c r="D881" s="914"/>
      <c r="E881" s="914"/>
      <c r="F881" s="914"/>
      <c r="G881" s="557"/>
      <c r="H881" s="558" t="s">
        <v>354</v>
      </c>
      <c r="I881" s="559" t="s">
        <v>299</v>
      </c>
      <c r="J881" s="560" t="s">
        <v>95</v>
      </c>
    </row>
    <row r="882" spans="1:10" x14ac:dyDescent="0.35">
      <c r="A882" s="543"/>
      <c r="B882" s="556"/>
      <c r="C882" s="915"/>
      <c r="D882" s="916"/>
      <c r="E882" s="916"/>
      <c r="F882" s="916"/>
      <c r="G882" s="561"/>
      <c r="H882" s="562" t="e">
        <f>"ITEM:   "&amp;PRESUPUESTO!#REF!</f>
        <v>#REF!</v>
      </c>
      <c r="I882" s="599" t="e">
        <f>PRESUPUESTO!#REF!</f>
        <v>#REF!</v>
      </c>
      <c r="J882" s="564"/>
    </row>
    <row r="883" spans="1:10" x14ac:dyDescent="0.35">
      <c r="A883" s="565" t="s">
        <v>301</v>
      </c>
      <c r="B883" s="556"/>
      <c r="C883" s="566" t="s">
        <v>88</v>
      </c>
      <c r="D883" s="567" t="s">
        <v>89</v>
      </c>
      <c r="E883" s="568" t="s">
        <v>90</v>
      </c>
      <c r="F883" s="569" t="s">
        <v>302</v>
      </c>
      <c r="G883" s="570" t="s">
        <v>303</v>
      </c>
      <c r="H883" s="571" t="s">
        <v>304</v>
      </c>
      <c r="I883" s="688"/>
      <c r="J883" s="689" t="s">
        <v>304</v>
      </c>
    </row>
    <row r="884" spans="1:10" x14ac:dyDescent="0.35">
      <c r="A884" s="565"/>
      <c r="B884" s="556"/>
      <c r="C884" s="574"/>
      <c r="D884" s="543"/>
      <c r="E884" s="575"/>
      <c r="F884" s="576"/>
      <c r="G884" s="577"/>
      <c r="H884" s="578"/>
      <c r="I884" s="579"/>
      <c r="J884" s="580"/>
    </row>
    <row r="885" spans="1:10" x14ac:dyDescent="0.35">
      <c r="A885" s="565" t="s">
        <v>305</v>
      </c>
      <c r="B885" s="556"/>
      <c r="C885" s="581" t="s">
        <v>306</v>
      </c>
      <c r="D885" s="543"/>
      <c r="E885" s="575"/>
      <c r="F885" s="576"/>
      <c r="G885" s="577"/>
      <c r="H885" s="578"/>
      <c r="I885" s="579"/>
      <c r="J885" s="580"/>
    </row>
    <row r="886" spans="1:10" x14ac:dyDescent="0.35">
      <c r="A886" s="565">
        <v>100593</v>
      </c>
      <c r="B886" s="556" t="s">
        <v>334</v>
      </c>
      <c r="C886" s="566" t="s">
        <v>478</v>
      </c>
      <c r="D886" s="567" t="s">
        <v>89</v>
      </c>
      <c r="E886" s="568">
        <v>8</v>
      </c>
      <c r="F886" s="569"/>
      <c r="G886" s="570">
        <v>239</v>
      </c>
      <c r="H886" s="571">
        <f t="shared" ref="H886:H894" si="4">TRUNC(E886* (1 + F886 / 100) * G886,2)</f>
        <v>1912</v>
      </c>
      <c r="I886" s="688" t="e">
        <f>I882 * (E886 * (1+F886/100))</f>
        <v>#REF!</v>
      </c>
      <c r="J886" s="689" t="e">
        <f>H886 * I882</f>
        <v>#REF!</v>
      </c>
    </row>
    <row r="887" spans="1:10" x14ac:dyDescent="0.35">
      <c r="A887" s="565">
        <v>101631</v>
      </c>
      <c r="B887" s="556" t="s">
        <v>444</v>
      </c>
      <c r="C887" s="566" t="s">
        <v>474</v>
      </c>
      <c r="D887" s="567" t="s">
        <v>89</v>
      </c>
      <c r="E887" s="568">
        <v>0.5</v>
      </c>
      <c r="F887" s="569"/>
      <c r="G887" s="570">
        <v>28580</v>
      </c>
      <c r="H887" s="571">
        <f t="shared" si="4"/>
        <v>14290</v>
      </c>
      <c r="I887" s="688" t="e">
        <f>I882 * (E887 * (1+F887/100))</f>
        <v>#REF!</v>
      </c>
      <c r="J887" s="689" t="e">
        <f>H887 * I882</f>
        <v>#REF!</v>
      </c>
    </row>
    <row r="888" spans="1:10" x14ac:dyDescent="0.35">
      <c r="A888" s="565">
        <v>100598</v>
      </c>
      <c r="B888" s="556" t="s">
        <v>422</v>
      </c>
      <c r="C888" s="566" t="s">
        <v>496</v>
      </c>
      <c r="D888" s="567" t="s">
        <v>89</v>
      </c>
      <c r="E888" s="568">
        <v>1</v>
      </c>
      <c r="F888" s="569"/>
      <c r="G888" s="570">
        <v>8474</v>
      </c>
      <c r="H888" s="571">
        <f t="shared" si="4"/>
        <v>8474</v>
      </c>
      <c r="I888" s="688" t="e">
        <f>I882 * (E888 * (1+F888/100))</f>
        <v>#REF!</v>
      </c>
      <c r="J888" s="689" t="e">
        <f>H888 * I882</f>
        <v>#REF!</v>
      </c>
    </row>
    <row r="889" spans="1:10" x14ac:dyDescent="0.35">
      <c r="A889" s="565">
        <v>100292</v>
      </c>
      <c r="B889" s="556" t="s">
        <v>422</v>
      </c>
      <c r="C889" s="566" t="s">
        <v>497</v>
      </c>
      <c r="D889" s="567" t="s">
        <v>89</v>
      </c>
      <c r="E889" s="568">
        <v>2</v>
      </c>
      <c r="F889" s="569"/>
      <c r="G889" s="570">
        <v>10877</v>
      </c>
      <c r="H889" s="571">
        <f t="shared" si="4"/>
        <v>21754</v>
      </c>
      <c r="I889" s="688" t="e">
        <f>I882 * (E889 * (1+F889/100))</f>
        <v>#REF!</v>
      </c>
      <c r="J889" s="689" t="e">
        <f>H889 * I882</f>
        <v>#REF!</v>
      </c>
    </row>
    <row r="890" spans="1:10" x14ac:dyDescent="0.35">
      <c r="A890" s="565">
        <v>100979</v>
      </c>
      <c r="B890" s="556" t="s">
        <v>422</v>
      </c>
      <c r="C890" s="566" t="s">
        <v>498</v>
      </c>
      <c r="D890" s="567" t="s">
        <v>89</v>
      </c>
      <c r="E890" s="568">
        <v>2</v>
      </c>
      <c r="F890" s="569"/>
      <c r="G890" s="570">
        <v>8720</v>
      </c>
      <c r="H890" s="571">
        <f t="shared" si="4"/>
        <v>17440</v>
      </c>
      <c r="I890" s="688" t="e">
        <f>I882 * (E890 * (1+F890/100))</f>
        <v>#REF!</v>
      </c>
      <c r="J890" s="689" t="e">
        <f>H890 * I882</f>
        <v>#REF!</v>
      </c>
    </row>
    <row r="891" spans="1:10" x14ac:dyDescent="0.35">
      <c r="A891" s="565">
        <v>101947</v>
      </c>
      <c r="B891" s="556" t="s">
        <v>422</v>
      </c>
      <c r="C891" s="566" t="s">
        <v>451</v>
      </c>
      <c r="D891" s="567" t="s">
        <v>89</v>
      </c>
      <c r="E891" s="568">
        <v>10</v>
      </c>
      <c r="F891" s="569"/>
      <c r="G891" s="570">
        <v>329</v>
      </c>
      <c r="H891" s="571">
        <f t="shared" si="4"/>
        <v>3290</v>
      </c>
      <c r="I891" s="688" t="e">
        <f>I882 * (E891 * (1+F891/100))</f>
        <v>#REF!</v>
      </c>
      <c r="J891" s="689" t="e">
        <f>H891 * I882</f>
        <v>#REF!</v>
      </c>
    </row>
    <row r="892" spans="1:10" x14ac:dyDescent="0.35">
      <c r="A892" s="565">
        <v>101948</v>
      </c>
      <c r="B892" s="556" t="s">
        <v>422</v>
      </c>
      <c r="C892" s="566" t="s">
        <v>423</v>
      </c>
      <c r="D892" s="567" t="s">
        <v>89</v>
      </c>
      <c r="E892" s="568">
        <v>10</v>
      </c>
      <c r="F892" s="569"/>
      <c r="G892" s="570">
        <v>154</v>
      </c>
      <c r="H892" s="571">
        <f t="shared" si="4"/>
        <v>1540</v>
      </c>
      <c r="I892" s="688" t="e">
        <f>I882 * (E892 * (1+F892/100))</f>
        <v>#REF!</v>
      </c>
      <c r="J892" s="689" t="e">
        <f>H892 * I882</f>
        <v>#REF!</v>
      </c>
    </row>
    <row r="893" spans="1:10" x14ac:dyDescent="0.35">
      <c r="A893" s="565">
        <v>102396</v>
      </c>
      <c r="B893" s="556" t="s">
        <v>499</v>
      </c>
      <c r="C893" s="566" t="s">
        <v>500</v>
      </c>
      <c r="D893" s="567" t="s">
        <v>109</v>
      </c>
      <c r="E893" s="568">
        <v>0.75</v>
      </c>
      <c r="F893" s="569"/>
      <c r="G893" s="570">
        <v>149940</v>
      </c>
      <c r="H893" s="571">
        <f t="shared" si="4"/>
        <v>112455</v>
      </c>
      <c r="I893" s="688" t="e">
        <f>I882 * (E893 * (1+F893/100))</f>
        <v>#REF!</v>
      </c>
      <c r="J893" s="689" t="e">
        <f>H893 * I882</f>
        <v>#REF!</v>
      </c>
    </row>
    <row r="894" spans="1:10" x14ac:dyDescent="0.35">
      <c r="A894" s="565">
        <v>103070</v>
      </c>
      <c r="B894" s="556" t="s">
        <v>501</v>
      </c>
      <c r="C894" s="566" t="s">
        <v>502</v>
      </c>
      <c r="D894" s="567" t="s">
        <v>109</v>
      </c>
      <c r="E894" s="568">
        <v>0.9</v>
      </c>
      <c r="F894" s="569"/>
      <c r="G894" s="570">
        <v>251193</v>
      </c>
      <c r="H894" s="571">
        <f t="shared" si="4"/>
        <v>226073.7</v>
      </c>
      <c r="I894" s="688" t="e">
        <f>I882 * (E894 * (1+F894/100))</f>
        <v>#REF!</v>
      </c>
      <c r="J894" s="689" t="e">
        <f>H894 * I882</f>
        <v>#REF!</v>
      </c>
    </row>
    <row r="895" spans="1:10" x14ac:dyDescent="0.35">
      <c r="A895" s="582" t="s">
        <v>314</v>
      </c>
      <c r="B895" s="556"/>
      <c r="C895" s="574"/>
      <c r="D895" s="543"/>
      <c r="E895" s="575"/>
      <c r="F895" s="576"/>
      <c r="G895" s="577" t="s">
        <v>315</v>
      </c>
      <c r="H895" s="583">
        <f>SUM(H885:H894)</f>
        <v>407228.7</v>
      </c>
      <c r="I895" s="579"/>
      <c r="J895" s="584" t="e">
        <f>SUM(J885:J894)</f>
        <v>#REF!</v>
      </c>
    </row>
    <row r="896" spans="1:10" x14ac:dyDescent="0.35">
      <c r="A896" s="565" t="s">
        <v>316</v>
      </c>
      <c r="B896" s="556"/>
      <c r="C896" s="581" t="s">
        <v>317</v>
      </c>
      <c r="D896" s="543"/>
      <c r="E896" s="575"/>
      <c r="F896" s="576"/>
      <c r="G896" s="577"/>
      <c r="H896" s="578"/>
      <c r="I896" s="579"/>
      <c r="J896" s="580"/>
    </row>
    <row r="897" spans="1:10" x14ac:dyDescent="0.35">
      <c r="A897" s="565">
        <v>200029</v>
      </c>
      <c r="B897" s="556" t="s">
        <v>317</v>
      </c>
      <c r="C897" s="566" t="s">
        <v>479</v>
      </c>
      <c r="D897" s="567" t="s">
        <v>319</v>
      </c>
      <c r="E897" s="568">
        <v>2.1</v>
      </c>
      <c r="F897" s="569"/>
      <c r="G897" s="570">
        <v>31422</v>
      </c>
      <c r="H897" s="571">
        <f>TRUNC(E897* (1 + F897 / 100) * G897,2)</f>
        <v>65986.2</v>
      </c>
      <c r="I897" s="688" t="e">
        <f>I882 * (E897 * (1+F897/100))</f>
        <v>#REF!</v>
      </c>
      <c r="J897" s="689" t="e">
        <f>H897 * I882</f>
        <v>#REF!</v>
      </c>
    </row>
    <row r="898" spans="1:10" x14ac:dyDescent="0.35">
      <c r="A898" s="565">
        <v>207104</v>
      </c>
      <c r="B898" s="556" t="s">
        <v>317</v>
      </c>
      <c r="C898" s="566" t="s">
        <v>503</v>
      </c>
      <c r="D898" s="567" t="s">
        <v>189</v>
      </c>
      <c r="E898" s="695">
        <v>5.0421000000000005</v>
      </c>
      <c r="F898" s="569"/>
      <c r="G898" s="570">
        <v>11000</v>
      </c>
      <c r="H898" s="571">
        <f>TRUNC(E898* (1 + F898 / 100) * G898,2)</f>
        <v>55463.1</v>
      </c>
      <c r="I898" s="688" t="e">
        <f>I882 * (E898 * (1+F898/100))</f>
        <v>#REF!</v>
      </c>
      <c r="J898" s="689" t="e">
        <f>H898 * I882</f>
        <v>#REF!</v>
      </c>
    </row>
    <row r="899" spans="1:10" x14ac:dyDescent="0.35">
      <c r="A899" s="582" t="s">
        <v>320</v>
      </c>
      <c r="B899" s="556"/>
      <c r="C899" s="574"/>
      <c r="D899" s="543"/>
      <c r="E899" s="575"/>
      <c r="F899" s="576"/>
      <c r="G899" s="577" t="s">
        <v>321</v>
      </c>
      <c r="H899" s="583">
        <f>SUM(H896:H898)</f>
        <v>121449.29999999999</v>
      </c>
      <c r="I899" s="579"/>
      <c r="J899" s="584" t="e">
        <f>SUM(J896:J898)</f>
        <v>#REF!</v>
      </c>
    </row>
    <row r="900" spans="1:10" x14ac:dyDescent="0.35">
      <c r="A900" s="565" t="s">
        <v>322</v>
      </c>
      <c r="B900" s="556"/>
      <c r="C900" s="585" t="s">
        <v>323</v>
      </c>
      <c r="D900" s="543"/>
      <c r="E900" s="575"/>
      <c r="F900" s="576"/>
      <c r="G900" s="577"/>
      <c r="H900" s="578"/>
      <c r="I900" s="579"/>
      <c r="J900" s="580"/>
    </row>
    <row r="901" spans="1:10" x14ac:dyDescent="0.35">
      <c r="A901" s="565">
        <v>300026</v>
      </c>
      <c r="B901" s="556" t="s">
        <v>323</v>
      </c>
      <c r="C901" s="566" t="s">
        <v>324</v>
      </c>
      <c r="D901" s="567" t="s">
        <v>189</v>
      </c>
      <c r="E901" s="568">
        <v>1.5</v>
      </c>
      <c r="F901" s="569"/>
      <c r="G901" s="570">
        <v>2089</v>
      </c>
      <c r="H901" s="571">
        <f>TRUNC(E901* (1 + F901 / 100) * G901,2)</f>
        <v>3133.5</v>
      </c>
      <c r="I901" s="688" t="e">
        <f>I882 * (E901 * (1+F901/100))</f>
        <v>#REF!</v>
      </c>
      <c r="J901" s="689" t="e">
        <f>H901 * I882</f>
        <v>#REF!</v>
      </c>
    </row>
    <row r="902" spans="1:10" x14ac:dyDescent="0.35">
      <c r="A902" s="582" t="s">
        <v>325</v>
      </c>
      <c r="B902" s="556"/>
      <c r="C902" s="574"/>
      <c r="D902" s="543"/>
      <c r="E902" s="575"/>
      <c r="F902" s="576"/>
      <c r="G902" s="577" t="s">
        <v>326</v>
      </c>
      <c r="H902" s="583">
        <f>SUM(H900:H901)</f>
        <v>3133.5</v>
      </c>
      <c r="I902" s="579"/>
      <c r="J902" s="584" t="e">
        <f>SUM(J900:J901)</f>
        <v>#REF!</v>
      </c>
    </row>
    <row r="903" spans="1:10" x14ac:dyDescent="0.35">
      <c r="A903" s="543" t="s">
        <v>327</v>
      </c>
      <c r="B903" s="586"/>
      <c r="C903" s="581" t="s">
        <v>328</v>
      </c>
      <c r="D903" s="543"/>
      <c r="E903" s="575"/>
      <c r="F903" s="576"/>
      <c r="G903" s="577"/>
      <c r="H903" s="578"/>
      <c r="I903" s="579"/>
      <c r="J903" s="580"/>
    </row>
    <row r="904" spans="1:10" x14ac:dyDescent="0.35">
      <c r="A904" s="565"/>
      <c r="B904" s="556"/>
      <c r="C904" s="566"/>
      <c r="D904" s="567"/>
      <c r="E904" s="568"/>
      <c r="F904" s="569"/>
      <c r="G904" s="570"/>
      <c r="H904" s="571"/>
      <c r="I904" s="688"/>
      <c r="J904" s="689"/>
    </row>
    <row r="905" spans="1:10" x14ac:dyDescent="0.35">
      <c r="A905" s="582" t="s">
        <v>329</v>
      </c>
      <c r="B905" s="586"/>
      <c r="C905" s="574"/>
      <c r="D905" s="543"/>
      <c r="E905" s="575"/>
      <c r="F905" s="576"/>
      <c r="G905" s="577" t="s">
        <v>330</v>
      </c>
      <c r="H905" s="571">
        <f>SUM(H903:H904)</f>
        <v>0</v>
      </c>
      <c r="I905" s="579"/>
      <c r="J905" s="689">
        <f>SUM(J903:J904)</f>
        <v>0</v>
      </c>
    </row>
    <row r="906" spans="1:10" x14ac:dyDescent="0.35">
      <c r="A906" s="543"/>
      <c r="B906" s="587"/>
      <c r="C906" s="574"/>
      <c r="D906" s="543"/>
      <c r="E906" s="575"/>
      <c r="F906" s="576"/>
      <c r="G906" s="577"/>
      <c r="H906" s="578"/>
      <c r="I906" s="579"/>
      <c r="J906" s="580"/>
    </row>
    <row r="907" spans="1:10" ht="15" thickBot="1" x14ac:dyDescent="0.4">
      <c r="A907" s="543" t="s">
        <v>92</v>
      </c>
      <c r="B907" s="587"/>
      <c r="C907" s="589"/>
      <c r="D907" s="590"/>
      <c r="E907" s="591"/>
      <c r="F907" s="592" t="s">
        <v>331</v>
      </c>
      <c r="G907" s="593">
        <f>SUM(H883:H906)/2</f>
        <v>531811.5</v>
      </c>
      <c r="H907" s="594">
        <f>IF($A$2="CD",IF($A$3=1,ROUND(SUM(H883:H906)/2,0),IF($A$3=3,ROUND(SUM(H883:H906)/2,-1),SUM(H883:H906)/2)),SUM(H883:H906)/2)</f>
        <v>531812</v>
      </c>
      <c r="I907" s="595" t="e">
        <f>SUM(J883:J906)/2</f>
        <v>#REF!</v>
      </c>
      <c r="J907" s="596" t="e">
        <f>IF($A$2="CD",IF($A$3=1,ROUND(SUM(J883:J906)/2,0),IF($A$3=3,ROUND(SUM(J883:J906)/2,-1),SUM(J883:J906)/2)),SUM(J883:J906)/2)</f>
        <v>#REF!</v>
      </c>
    </row>
    <row r="908" spans="1:10" ht="15" thickTop="1" x14ac:dyDescent="0.35">
      <c r="A908" s="543" t="s">
        <v>364</v>
      </c>
      <c r="B908" s="587"/>
      <c r="C908" s="600" t="s">
        <v>256</v>
      </c>
      <c r="D908" s="601"/>
      <c r="E908" s="602"/>
      <c r="F908" s="658"/>
      <c r="G908" s="603"/>
      <c r="H908" s="604"/>
      <c r="I908" s="579"/>
      <c r="J908" s="605"/>
    </row>
    <row r="909" spans="1:10" x14ac:dyDescent="0.35">
      <c r="A909" s="565" t="s">
        <v>263</v>
      </c>
      <c r="B909" s="587"/>
      <c r="C909" s="690" t="s">
        <v>234</v>
      </c>
      <c r="D909" s="691"/>
      <c r="E909" s="692"/>
      <c r="F909" s="659">
        <f>$F$3</f>
        <v>0.15</v>
      </c>
      <c r="G909" s="693"/>
      <c r="H909" s="694">
        <f>ROUND(H907*F909,2)</f>
        <v>79771.8</v>
      </c>
      <c r="I909" s="579"/>
      <c r="J909" s="689" t="e">
        <f>ROUND(J907*F909,2)</f>
        <v>#REF!</v>
      </c>
    </row>
    <row r="910" spans="1:10" x14ac:dyDescent="0.35">
      <c r="A910" s="565" t="s">
        <v>365</v>
      </c>
      <c r="B910" s="587"/>
      <c r="C910" s="690" t="s">
        <v>236</v>
      </c>
      <c r="D910" s="691"/>
      <c r="E910" s="692"/>
      <c r="F910" s="659">
        <f>$G$3</f>
        <v>0.02</v>
      </c>
      <c r="G910" s="693"/>
      <c r="H910" s="694">
        <f>ROUND(H907*F910,2)</f>
        <v>10636.24</v>
      </c>
      <c r="I910" s="579"/>
      <c r="J910" s="689" t="e">
        <f>ROUND(J907*F910,2)</f>
        <v>#REF!</v>
      </c>
    </row>
    <row r="911" spans="1:10" x14ac:dyDescent="0.35">
      <c r="A911" s="565" t="s">
        <v>265</v>
      </c>
      <c r="B911" s="587"/>
      <c r="C911" s="690" t="s">
        <v>238</v>
      </c>
      <c r="D911" s="691"/>
      <c r="E911" s="692"/>
      <c r="F911" s="659">
        <f>$H$3</f>
        <v>0.05</v>
      </c>
      <c r="G911" s="693"/>
      <c r="H911" s="694">
        <f>ROUND(H907*F911,2)</f>
        <v>26590.6</v>
      </c>
      <c r="I911" s="579"/>
      <c r="J911" s="689" t="e">
        <f>ROUND(J907*F911,2)</f>
        <v>#REF!</v>
      </c>
    </row>
    <row r="912" spans="1:10" x14ac:dyDescent="0.35">
      <c r="A912" s="565" t="s">
        <v>267</v>
      </c>
      <c r="B912" s="587"/>
      <c r="C912" s="690" t="s">
        <v>242</v>
      </c>
      <c r="D912" s="691"/>
      <c r="E912" s="692"/>
      <c r="F912" s="659">
        <f>$I$3</f>
        <v>0.19</v>
      </c>
      <c r="G912" s="693"/>
      <c r="H912" s="694">
        <f>ROUND(H911*F912,2)</f>
        <v>5052.21</v>
      </c>
      <c r="I912" s="579"/>
      <c r="J912" s="689" t="e">
        <f>ROUND(J911*F912,2)</f>
        <v>#REF!</v>
      </c>
    </row>
    <row r="913" spans="1:10" x14ac:dyDescent="0.35">
      <c r="A913" s="543" t="s">
        <v>366</v>
      </c>
      <c r="B913" s="587"/>
      <c r="C913" s="581" t="s">
        <v>367</v>
      </c>
      <c r="D913" s="543"/>
      <c r="E913" s="575"/>
      <c r="F913" s="576"/>
      <c r="G913" s="612"/>
      <c r="H913" s="613">
        <f>SUM(H909:H912)</f>
        <v>122050.85000000002</v>
      </c>
      <c r="I913" s="588"/>
      <c r="J913" s="614" t="e">
        <f>SUM(J909:J912)</f>
        <v>#REF!</v>
      </c>
    </row>
    <row r="914" spans="1:10" ht="15" thickBot="1" x14ac:dyDescent="0.4">
      <c r="A914" s="543" t="s">
        <v>368</v>
      </c>
      <c r="B914" s="587"/>
      <c r="C914" s="615"/>
      <c r="D914" s="616"/>
      <c r="E914" s="591"/>
      <c r="F914" s="592" t="s">
        <v>369</v>
      </c>
      <c r="G914" s="617">
        <f>H913+H907</f>
        <v>653862.85</v>
      </c>
      <c r="H914" s="594">
        <f>IF($A$3=2,ROUND((H907+H913),2),IF($A$3=3,ROUND((H907+H913),-1),ROUND((H907+H913),0)))</f>
        <v>653863</v>
      </c>
      <c r="I914" s="595"/>
      <c r="J914" s="596" t="e">
        <f>IF($A$3=2,ROUND((J907+J913),2),IF($A$3=3,ROUND((J907+J913),-1),ROUND((J907+J913),0)))</f>
        <v>#REF!</v>
      </c>
    </row>
    <row r="915" spans="1:10" ht="15" thickTop="1" x14ac:dyDescent="0.35">
      <c r="C915" s="27"/>
      <c r="D915" s="90"/>
      <c r="E915" s="27"/>
      <c r="F915" s="27"/>
      <c r="G915" s="27"/>
      <c r="H915" s="27"/>
      <c r="I915" s="554"/>
      <c r="J915" s="555"/>
    </row>
    <row r="916" spans="1:10" x14ac:dyDescent="0.35">
      <c r="C916" s="27"/>
      <c r="D916" s="90"/>
      <c r="E916" s="27"/>
      <c r="F916" s="27"/>
      <c r="G916" s="27"/>
      <c r="H916" s="27"/>
      <c r="I916" s="554"/>
      <c r="J916" s="555"/>
    </row>
    <row r="917" spans="1:10" ht="15" thickBot="1" x14ac:dyDescent="0.4">
      <c r="C917" s="27"/>
      <c r="D917" s="90"/>
      <c r="E917" s="27"/>
      <c r="F917" s="27"/>
      <c r="G917" s="27"/>
      <c r="H917" s="27"/>
      <c r="I917" s="554"/>
      <c r="J917" s="555"/>
    </row>
    <row r="918" spans="1:10" ht="15" thickTop="1" x14ac:dyDescent="0.35">
      <c r="A918" s="543" t="s">
        <v>504</v>
      </c>
      <c r="B918" s="554"/>
      <c r="C918" s="901" t="s">
        <v>146</v>
      </c>
      <c r="D918" s="902"/>
      <c r="E918" s="902"/>
      <c r="F918" s="902"/>
      <c r="G918" s="597"/>
      <c r="H918" s="618" t="s">
        <v>385</v>
      </c>
      <c r="I918" s="619" t="s">
        <v>378</v>
      </c>
      <c r="J918" s="558" t="s">
        <v>379</v>
      </c>
    </row>
    <row r="919" spans="1:10" x14ac:dyDescent="0.35">
      <c r="A919" s="543"/>
      <c r="B919" s="554"/>
      <c r="C919" s="903"/>
      <c r="D919" s="904"/>
      <c r="E919" s="904"/>
      <c r="F919" s="904"/>
      <c r="G919" s="598"/>
      <c r="H919" s="620" t="e">
        <f>"ITEM:   "&amp;PRESUPUESTO!#REF!</f>
        <v>#REF!</v>
      </c>
      <c r="I919" s="621" t="e">
        <f>PRESUPUESTO!#REF!</f>
        <v>#REF!</v>
      </c>
      <c r="J919" s="562"/>
    </row>
    <row r="920" spans="1:10" x14ac:dyDescent="0.35">
      <c r="A920" s="622" t="s">
        <v>301</v>
      </c>
      <c r="B920" s="623"/>
      <c r="C920" s="624" t="s">
        <v>88</v>
      </c>
      <c r="D920" s="625" t="s">
        <v>89</v>
      </c>
      <c r="E920" s="626" t="s">
        <v>90</v>
      </c>
      <c r="F920" s="627" t="s">
        <v>302</v>
      </c>
      <c r="G920" s="628" t="s">
        <v>303</v>
      </c>
      <c r="H920" s="571" t="s">
        <v>304</v>
      </c>
      <c r="I920" s="629"/>
      <c r="J920" s="571" t="s">
        <v>304</v>
      </c>
    </row>
    <row r="921" spans="1:10" x14ac:dyDescent="0.35">
      <c r="A921" s="565"/>
      <c r="B921" s="554"/>
      <c r="C921" s="630"/>
      <c r="D921" s="631"/>
      <c r="E921" s="554"/>
      <c r="F921" s="555"/>
      <c r="G921" s="577"/>
      <c r="H921" s="578"/>
      <c r="I921" s="632"/>
      <c r="J921" s="578"/>
    </row>
    <row r="922" spans="1:10" x14ac:dyDescent="0.35">
      <c r="A922" s="565" t="s">
        <v>305</v>
      </c>
      <c r="B922" s="554"/>
      <c r="C922" s="633" t="s">
        <v>306</v>
      </c>
      <c r="D922" s="631"/>
      <c r="E922" s="554"/>
      <c r="F922" s="555"/>
      <c r="G922" s="577"/>
      <c r="H922" s="578"/>
      <c r="I922" s="634"/>
      <c r="J922" s="578"/>
    </row>
    <row r="923" spans="1:10" x14ac:dyDescent="0.35">
      <c r="A923" s="565">
        <v>119113</v>
      </c>
      <c r="B923" s="556"/>
      <c r="C923" s="637" t="s">
        <v>472</v>
      </c>
      <c r="D923" s="638" t="s">
        <v>89</v>
      </c>
      <c r="E923" s="639">
        <v>1</v>
      </c>
      <c r="F923" s="640"/>
      <c r="G923" s="570">
        <v>12640</v>
      </c>
      <c r="H923" s="571">
        <f t="shared" ref="H923:H929" si="5">TRUNC(E923* (1 + F923 / 100) * G923,2)</f>
        <v>12640</v>
      </c>
      <c r="I923" s="688" t="e">
        <f>I919 * (E923 * (1+F923/100))</f>
        <v>#REF!</v>
      </c>
      <c r="J923" s="689" t="e">
        <f>H923 * I919</f>
        <v>#REF!</v>
      </c>
    </row>
    <row r="924" spans="1:10" x14ac:dyDescent="0.35">
      <c r="A924" s="565">
        <v>119196</v>
      </c>
      <c r="B924" s="556"/>
      <c r="C924" s="637" t="s">
        <v>505</v>
      </c>
      <c r="D924" s="638" t="s">
        <v>89</v>
      </c>
      <c r="E924" s="639">
        <v>0.5</v>
      </c>
      <c r="F924" s="640"/>
      <c r="G924" s="570">
        <v>161143</v>
      </c>
      <c r="H924" s="571">
        <f t="shared" si="5"/>
        <v>80571.5</v>
      </c>
      <c r="I924" s="688" t="e">
        <f>I919 * (E924 * (1+F924/100))</f>
        <v>#REF!</v>
      </c>
      <c r="J924" s="689" t="e">
        <f>H924 * I919</f>
        <v>#REF!</v>
      </c>
    </row>
    <row r="925" spans="1:10" x14ac:dyDescent="0.35">
      <c r="A925" s="565">
        <v>102424</v>
      </c>
      <c r="B925" s="556"/>
      <c r="C925" s="637" t="s">
        <v>475</v>
      </c>
      <c r="D925" s="638" t="s">
        <v>109</v>
      </c>
      <c r="E925" s="639">
        <v>1</v>
      </c>
      <c r="F925" s="640"/>
      <c r="G925" s="570">
        <v>169474</v>
      </c>
      <c r="H925" s="571">
        <f t="shared" si="5"/>
        <v>169474</v>
      </c>
      <c r="I925" s="688" t="e">
        <f>I919 * (E925 * (1+F925/100))</f>
        <v>#REF!</v>
      </c>
      <c r="J925" s="689" t="e">
        <f>H925 * I919</f>
        <v>#REF!</v>
      </c>
    </row>
    <row r="926" spans="1:10" x14ac:dyDescent="0.35">
      <c r="A926" s="565">
        <v>119128</v>
      </c>
      <c r="B926" s="556"/>
      <c r="C926" s="637" t="s">
        <v>506</v>
      </c>
      <c r="D926" s="638" t="s">
        <v>89</v>
      </c>
      <c r="E926" s="639">
        <v>1</v>
      </c>
      <c r="F926" s="640"/>
      <c r="G926" s="570">
        <v>11730</v>
      </c>
      <c r="H926" s="571">
        <f t="shared" si="5"/>
        <v>11730</v>
      </c>
      <c r="I926" s="688" t="e">
        <f>I919 * (E926 * (1+F926/100))</f>
        <v>#REF!</v>
      </c>
      <c r="J926" s="689" t="e">
        <f>H926 * I919</f>
        <v>#REF!</v>
      </c>
    </row>
    <row r="927" spans="1:10" x14ac:dyDescent="0.35">
      <c r="A927" s="565">
        <v>101333</v>
      </c>
      <c r="B927" s="556"/>
      <c r="C927" s="637" t="s">
        <v>477</v>
      </c>
      <c r="D927" s="638" t="s">
        <v>89</v>
      </c>
      <c r="E927" s="639">
        <v>0.16500000000000001</v>
      </c>
      <c r="F927" s="640">
        <v>1</v>
      </c>
      <c r="G927" s="570">
        <v>31463</v>
      </c>
      <c r="H927" s="571">
        <f t="shared" si="5"/>
        <v>5243.3</v>
      </c>
      <c r="I927" s="688" t="e">
        <f>I919 * (E927 * (1+F927/100))</f>
        <v>#REF!</v>
      </c>
      <c r="J927" s="689" t="e">
        <f>H927 * I919</f>
        <v>#REF!</v>
      </c>
    </row>
    <row r="928" spans="1:10" x14ac:dyDescent="0.35">
      <c r="A928" s="565">
        <v>119213</v>
      </c>
      <c r="B928" s="556"/>
      <c r="C928" s="637" t="s">
        <v>507</v>
      </c>
      <c r="D928" s="638" t="s">
        <v>89</v>
      </c>
      <c r="E928" s="639">
        <v>4</v>
      </c>
      <c r="F928" s="640"/>
      <c r="G928" s="570">
        <v>7899</v>
      </c>
      <c r="H928" s="571">
        <f t="shared" si="5"/>
        <v>31596</v>
      </c>
      <c r="I928" s="688" t="e">
        <f>I919 * (E928 * (1+F928/100))</f>
        <v>#REF!</v>
      </c>
      <c r="J928" s="689" t="e">
        <f>H928 * I919</f>
        <v>#REF!</v>
      </c>
    </row>
    <row r="929" spans="1:10" x14ac:dyDescent="0.35">
      <c r="A929" s="565">
        <v>100593</v>
      </c>
      <c r="B929" s="556"/>
      <c r="C929" s="637" t="s">
        <v>478</v>
      </c>
      <c r="D929" s="638" t="s">
        <v>89</v>
      </c>
      <c r="E929" s="639">
        <v>8</v>
      </c>
      <c r="F929" s="640"/>
      <c r="G929" s="570">
        <v>239</v>
      </c>
      <c r="H929" s="571">
        <f t="shared" si="5"/>
        <v>1912</v>
      </c>
      <c r="I929" s="688" t="e">
        <f>I919 * (E929 * (1+F929/100))</f>
        <v>#REF!</v>
      </c>
      <c r="J929" s="689" t="e">
        <f>H929 * I919</f>
        <v>#REF!</v>
      </c>
    </row>
    <row r="930" spans="1:10" x14ac:dyDescent="0.35">
      <c r="A930" s="582" t="s">
        <v>314</v>
      </c>
      <c r="B930" s="554"/>
      <c r="C930" s="630"/>
      <c r="D930" s="631"/>
      <c r="E930" s="554"/>
      <c r="F930" s="555"/>
      <c r="G930" s="577" t="s">
        <v>315</v>
      </c>
      <c r="H930" s="635">
        <f>SUM(H922:H929)</f>
        <v>313166.8</v>
      </c>
      <c r="I930" s="636"/>
      <c r="J930" s="635" t="e">
        <f>SUM(J922:J929)</f>
        <v>#REF!</v>
      </c>
    </row>
    <row r="931" spans="1:10" x14ac:dyDescent="0.35">
      <c r="A931" s="565" t="s">
        <v>316</v>
      </c>
      <c r="B931" s="554"/>
      <c r="C931" s="633" t="s">
        <v>317</v>
      </c>
      <c r="D931" s="631"/>
      <c r="E931" s="554"/>
      <c r="F931" s="555"/>
      <c r="G931" s="577"/>
      <c r="H931" s="578"/>
      <c r="I931" s="634"/>
      <c r="J931" s="578"/>
    </row>
    <row r="932" spans="1:10" x14ac:dyDescent="0.35">
      <c r="A932" s="565">
        <v>200029</v>
      </c>
      <c r="B932" s="556"/>
      <c r="C932" s="637" t="s">
        <v>479</v>
      </c>
      <c r="D932" s="638" t="s">
        <v>319</v>
      </c>
      <c r="E932" s="639">
        <v>1.8499000000000001</v>
      </c>
      <c r="F932" s="640"/>
      <c r="G932" s="570">
        <v>31422</v>
      </c>
      <c r="H932" s="571">
        <f>TRUNC(E932* (1 + F932 / 100) * G932,2)</f>
        <v>58127.55</v>
      </c>
      <c r="I932" s="688" t="e">
        <f>I919 * (E932 * (1+F932/100))</f>
        <v>#REF!</v>
      </c>
      <c r="J932" s="689" t="e">
        <f>H932 * I919</f>
        <v>#REF!</v>
      </c>
    </row>
    <row r="933" spans="1:10" x14ac:dyDescent="0.35">
      <c r="A933" s="582" t="s">
        <v>320</v>
      </c>
      <c r="B933" s="554"/>
      <c r="C933" s="630"/>
      <c r="D933" s="631"/>
      <c r="E933" s="554"/>
      <c r="F933" s="555"/>
      <c r="G933" s="577" t="s">
        <v>381</v>
      </c>
      <c r="H933" s="635">
        <f>SUM(H931:H932)</f>
        <v>58127.55</v>
      </c>
      <c r="I933" s="636"/>
      <c r="J933" s="635" t="e">
        <f>SUM(J931:J932)</f>
        <v>#REF!</v>
      </c>
    </row>
    <row r="934" spans="1:10" x14ac:dyDescent="0.35">
      <c r="A934" s="543" t="s">
        <v>327</v>
      </c>
      <c r="B934" s="27"/>
      <c r="C934" s="633" t="s">
        <v>328</v>
      </c>
      <c r="D934" s="631"/>
      <c r="E934" s="554"/>
      <c r="F934" s="555"/>
      <c r="G934" s="577"/>
      <c r="H934" s="578"/>
      <c r="I934" s="636"/>
      <c r="J934" s="578"/>
    </row>
    <row r="935" spans="1:10" x14ac:dyDescent="0.35">
      <c r="A935" s="565"/>
      <c r="B935" s="556"/>
      <c r="C935" s="637"/>
      <c r="D935" s="638"/>
      <c r="E935" s="639"/>
      <c r="F935" s="640"/>
      <c r="G935" s="570"/>
      <c r="H935" s="571"/>
      <c r="I935" s="688"/>
      <c r="J935" s="571"/>
    </row>
    <row r="936" spans="1:10" x14ac:dyDescent="0.35">
      <c r="A936" s="582" t="s">
        <v>329</v>
      </c>
      <c r="B936" s="27"/>
      <c r="C936" s="630"/>
      <c r="D936" s="631"/>
      <c r="E936" s="554"/>
      <c r="F936" s="555"/>
      <c r="G936" s="577" t="s">
        <v>383</v>
      </c>
      <c r="H936" s="571">
        <f>SUM(H934:H935)</f>
        <v>0</v>
      </c>
      <c r="I936" s="636"/>
      <c r="J936" s="571">
        <f>SUM(J934:J935)</f>
        <v>0</v>
      </c>
    </row>
    <row r="937" spans="1:10" x14ac:dyDescent="0.35">
      <c r="A937" s="543"/>
      <c r="B937" s="642"/>
      <c r="C937" s="630"/>
      <c r="D937" s="631"/>
      <c r="E937" s="554"/>
      <c r="F937" s="555"/>
      <c r="G937" s="577"/>
      <c r="H937" s="578"/>
      <c r="I937" s="634"/>
      <c r="J937" s="578"/>
    </row>
    <row r="938" spans="1:10" ht="15" thickBot="1" x14ac:dyDescent="0.4">
      <c r="A938" s="543" t="s">
        <v>92</v>
      </c>
      <c r="B938" s="642"/>
      <c r="C938" s="643"/>
      <c r="D938" s="644"/>
      <c r="E938" s="645"/>
      <c r="F938" s="646" t="s">
        <v>331</v>
      </c>
      <c r="G938" s="593">
        <f>SUM(H920:H937)/2</f>
        <v>371294.35000000003</v>
      </c>
      <c r="H938" s="594">
        <f>IF($A$2="CD",IF($A$3=1,ROUND(SUM(H920:H937)/2,0),IF($A$3=3,ROUND(SUM(H920:H937)/2,-1),SUM(H920:H937)/2)),SUM(H920:H937)/2)</f>
        <v>371294</v>
      </c>
      <c r="I938" s="595"/>
      <c r="J938" s="594" t="e">
        <f>IF($A$2="CD",IF($A$3=1,ROUND(SUM(J920:J937)/2,0),IF($A$3=3,ROUND(SUM(J920:J937)/2,-1),SUM(J920:J937)/2)),SUM(J920:J937)/2)</f>
        <v>#REF!</v>
      </c>
    </row>
    <row r="939" spans="1:10" ht="15" thickTop="1" x14ac:dyDescent="0.35">
      <c r="A939" s="543" t="s">
        <v>364</v>
      </c>
      <c r="B939" s="642"/>
      <c r="C939" s="647" t="s">
        <v>256</v>
      </c>
      <c r="D939" s="648"/>
      <c r="E939" s="649"/>
      <c r="F939" s="650"/>
      <c r="G939" s="603"/>
      <c r="H939" s="604"/>
      <c r="I939" s="579"/>
      <c r="J939" s="604"/>
    </row>
    <row r="940" spans="1:10" x14ac:dyDescent="0.35">
      <c r="A940" s="565" t="s">
        <v>263</v>
      </c>
      <c r="B940" s="642"/>
      <c r="C940" s="696" t="s">
        <v>234</v>
      </c>
      <c r="D940" s="697"/>
      <c r="E940" s="698"/>
      <c r="F940" s="654">
        <f>$F$3</f>
        <v>0.15</v>
      </c>
      <c r="G940" s="693"/>
      <c r="H940" s="694">
        <f>ROUND(H938*F940,2)</f>
        <v>55694.1</v>
      </c>
      <c r="I940" s="579"/>
      <c r="J940" s="694" t="e">
        <f>ROUND(J938*H940,2)</f>
        <v>#REF!</v>
      </c>
    </row>
    <row r="941" spans="1:10" x14ac:dyDescent="0.35">
      <c r="A941" s="565" t="s">
        <v>365</v>
      </c>
      <c r="B941" s="642"/>
      <c r="C941" s="696" t="s">
        <v>236</v>
      </c>
      <c r="D941" s="697"/>
      <c r="E941" s="698"/>
      <c r="F941" s="654">
        <f>$G$3</f>
        <v>0.02</v>
      </c>
      <c r="G941" s="693"/>
      <c r="H941" s="694">
        <f>ROUND(H938*F941,2)</f>
        <v>7425.88</v>
      </c>
      <c r="I941" s="579"/>
      <c r="J941" s="694" t="e">
        <f>ROUND(J938*H941,2)</f>
        <v>#REF!</v>
      </c>
    </row>
    <row r="942" spans="1:10" x14ac:dyDescent="0.35">
      <c r="A942" s="565" t="s">
        <v>265</v>
      </c>
      <c r="B942" s="642"/>
      <c r="C942" s="696" t="s">
        <v>238</v>
      </c>
      <c r="D942" s="697"/>
      <c r="E942" s="698"/>
      <c r="F942" s="654">
        <f>$H$3</f>
        <v>0.05</v>
      </c>
      <c r="G942" s="693"/>
      <c r="H942" s="694">
        <f>ROUND(H938*F942,2)</f>
        <v>18564.7</v>
      </c>
      <c r="I942" s="579"/>
      <c r="J942" s="694" t="e">
        <f>ROUND(J938*H942,2)</f>
        <v>#REF!</v>
      </c>
    </row>
    <row r="943" spans="1:10" x14ac:dyDescent="0.35">
      <c r="A943" s="565" t="s">
        <v>267</v>
      </c>
      <c r="B943" s="642"/>
      <c r="C943" s="696" t="s">
        <v>242</v>
      </c>
      <c r="D943" s="697"/>
      <c r="E943" s="698"/>
      <c r="F943" s="654">
        <f>$I$3</f>
        <v>0.19</v>
      </c>
      <c r="G943" s="693"/>
      <c r="H943" s="694">
        <f>ROUND(H942*F943,2)</f>
        <v>3527.29</v>
      </c>
      <c r="I943" s="579"/>
      <c r="J943" s="694" t="e">
        <f>ROUND(J942*H943,2)</f>
        <v>#REF!</v>
      </c>
    </row>
    <row r="944" spans="1:10" x14ac:dyDescent="0.35">
      <c r="A944" s="543" t="s">
        <v>366</v>
      </c>
      <c r="B944" s="642"/>
      <c r="C944" s="633" t="s">
        <v>367</v>
      </c>
      <c r="D944" s="631"/>
      <c r="E944" s="554"/>
      <c r="F944" s="555"/>
      <c r="G944" s="612"/>
      <c r="H944" s="613">
        <f>SUM(H940:H943)</f>
        <v>85211.969999999987</v>
      </c>
      <c r="I944" s="588"/>
      <c r="J944" s="613" t="e">
        <f>SUM(J940:J943)</f>
        <v>#REF!</v>
      </c>
    </row>
    <row r="945" spans="1:10" ht="15" thickBot="1" x14ac:dyDescent="0.4">
      <c r="A945" s="543" t="s">
        <v>368</v>
      </c>
      <c r="B945" s="642"/>
      <c r="C945" s="655"/>
      <c r="D945" s="656"/>
      <c r="E945" s="645"/>
      <c r="F945" s="646" t="s">
        <v>369</v>
      </c>
      <c r="G945" s="617">
        <f>H944+H938</f>
        <v>456505.97</v>
      </c>
      <c r="H945" s="594">
        <f>IF($A$3=2,ROUND((H938+H944),2),IF($A$3=3,ROUND((H938+H944),-1),ROUND((H938+H944),0)))</f>
        <v>456506</v>
      </c>
      <c r="I945" s="595"/>
      <c r="J945" s="594" t="e">
        <f>IF($A$3=2,ROUND((J938+J944),2),IF($A$3=3,ROUND((J938+J944),-1),ROUND((J938+J944),0)))</f>
        <v>#REF!</v>
      </c>
    </row>
    <row r="946" spans="1:10" ht="15" thickTop="1" x14ac:dyDescent="0.35">
      <c r="C946" s="27"/>
      <c r="D946" s="90"/>
      <c r="E946" s="27"/>
      <c r="F946" s="27"/>
      <c r="G946" s="27"/>
      <c r="H946" s="27"/>
      <c r="I946" s="554"/>
      <c r="J946" s="555"/>
    </row>
    <row r="947" spans="1:10" x14ac:dyDescent="0.35">
      <c r="C947" s="27"/>
      <c r="D947" s="90"/>
      <c r="E947" s="27"/>
      <c r="F947" s="27"/>
      <c r="G947" s="27"/>
      <c r="H947" s="27"/>
      <c r="I947" s="554"/>
      <c r="J947" s="555"/>
    </row>
    <row r="948" spans="1:10" ht="15" thickBot="1" x14ac:dyDescent="0.4">
      <c r="C948" s="27"/>
      <c r="D948" s="90"/>
      <c r="E948" s="27"/>
      <c r="F948" s="27"/>
      <c r="G948" s="27"/>
      <c r="H948" s="27"/>
      <c r="I948" s="554"/>
      <c r="J948" s="555"/>
    </row>
    <row r="949" spans="1:10" ht="15" thickTop="1" x14ac:dyDescent="0.35">
      <c r="A949" s="543" t="s">
        <v>508</v>
      </c>
      <c r="B949" s="556"/>
      <c r="C949" s="913" t="s">
        <v>147</v>
      </c>
      <c r="D949" s="914"/>
      <c r="E949" s="914"/>
      <c r="F949" s="914"/>
      <c r="G949" s="557"/>
      <c r="H949" s="558" t="s">
        <v>394</v>
      </c>
      <c r="I949" s="559" t="s">
        <v>299</v>
      </c>
      <c r="J949" s="560" t="s">
        <v>95</v>
      </c>
    </row>
    <row r="950" spans="1:10" x14ac:dyDescent="0.35">
      <c r="A950" s="543"/>
      <c r="B950" s="556"/>
      <c r="C950" s="915"/>
      <c r="D950" s="916"/>
      <c r="E950" s="916"/>
      <c r="F950" s="916"/>
      <c r="G950" s="561"/>
      <c r="H950" s="562" t="e">
        <f>"ITEM:   "&amp;PRESUPUESTO!#REF!</f>
        <v>#REF!</v>
      </c>
      <c r="I950" s="599" t="e">
        <f>PRESUPUESTO!#REF!</f>
        <v>#REF!</v>
      </c>
      <c r="J950" s="564"/>
    </row>
    <row r="951" spans="1:10" x14ac:dyDescent="0.35">
      <c r="A951" s="565" t="s">
        <v>301</v>
      </c>
      <c r="B951" s="556"/>
      <c r="C951" s="566" t="s">
        <v>88</v>
      </c>
      <c r="D951" s="567" t="s">
        <v>89</v>
      </c>
      <c r="E951" s="568" t="s">
        <v>90</v>
      </c>
      <c r="F951" s="569" t="s">
        <v>302</v>
      </c>
      <c r="G951" s="570" t="s">
        <v>303</v>
      </c>
      <c r="H951" s="571" t="s">
        <v>304</v>
      </c>
      <c r="I951" s="688"/>
      <c r="J951" s="689" t="s">
        <v>304</v>
      </c>
    </row>
    <row r="952" spans="1:10" x14ac:dyDescent="0.35">
      <c r="A952" s="565"/>
      <c r="B952" s="556"/>
      <c r="C952" s="574"/>
      <c r="D952" s="543"/>
      <c r="E952" s="575"/>
      <c r="F952" s="576"/>
      <c r="G952" s="577"/>
      <c r="H952" s="578"/>
      <c r="I952" s="579"/>
      <c r="J952" s="580"/>
    </row>
    <row r="953" spans="1:10" x14ac:dyDescent="0.35">
      <c r="A953" s="543" t="s">
        <v>316</v>
      </c>
      <c r="B953" s="586"/>
      <c r="C953" s="581" t="s">
        <v>317</v>
      </c>
      <c r="D953" s="543"/>
      <c r="E953" s="575"/>
      <c r="F953" s="576"/>
      <c r="G953" s="577"/>
      <c r="H953" s="578"/>
      <c r="I953" s="579"/>
      <c r="J953" s="580"/>
    </row>
    <row r="954" spans="1:10" x14ac:dyDescent="0.35">
      <c r="A954" s="543">
        <v>200029</v>
      </c>
      <c r="B954" s="586" t="s">
        <v>317</v>
      </c>
      <c r="C954" s="566" t="s">
        <v>479</v>
      </c>
      <c r="D954" s="567" t="s">
        <v>319</v>
      </c>
      <c r="E954" s="568">
        <v>1.2</v>
      </c>
      <c r="F954" s="569"/>
      <c r="G954" s="570">
        <v>31422</v>
      </c>
      <c r="H954" s="571">
        <f>TRUNC(E954* (1 + F954 / 100) * G954,2)</f>
        <v>37706.400000000001</v>
      </c>
      <c r="I954" s="688" t="e">
        <f>I950 * (E954 * (1+F954/100))</f>
        <v>#REF!</v>
      </c>
      <c r="J954" s="689" t="e">
        <f>H954 * I950</f>
        <v>#REF!</v>
      </c>
    </row>
    <row r="955" spans="1:10" x14ac:dyDescent="0.35">
      <c r="A955" s="582" t="s">
        <v>320</v>
      </c>
      <c r="B955" s="586"/>
      <c r="C955" s="574"/>
      <c r="D955" s="543"/>
      <c r="E955" s="575"/>
      <c r="F955" s="576"/>
      <c r="G955" s="577" t="s">
        <v>321</v>
      </c>
      <c r="H955" s="699">
        <f>SUM(H953:H954)</f>
        <v>37706.400000000001</v>
      </c>
      <c r="I955" s="579"/>
      <c r="J955" s="700" t="e">
        <f>SUM(J953:J954)</f>
        <v>#REF!</v>
      </c>
    </row>
    <row r="956" spans="1:10" x14ac:dyDescent="0.35">
      <c r="A956" s="543" t="s">
        <v>322</v>
      </c>
      <c r="B956" s="586"/>
      <c r="C956" s="581" t="s">
        <v>323</v>
      </c>
      <c r="D956" s="543"/>
      <c r="E956" s="575"/>
      <c r="F956" s="576"/>
      <c r="G956" s="577"/>
      <c r="H956" s="578"/>
      <c r="I956" s="579"/>
      <c r="J956" s="580"/>
    </row>
    <row r="957" spans="1:10" x14ac:dyDescent="0.35">
      <c r="A957" s="543">
        <v>300026</v>
      </c>
      <c r="B957" s="586" t="s">
        <v>323</v>
      </c>
      <c r="C957" s="701" t="s">
        <v>324</v>
      </c>
      <c r="D957" s="702" t="s">
        <v>189</v>
      </c>
      <c r="E957" s="703">
        <v>8360.8052000000007</v>
      </c>
      <c r="F957" s="704"/>
      <c r="G957" s="705">
        <v>2089</v>
      </c>
      <c r="H957" s="706">
        <f>TRUNC(E957* (1 + F957 / 100) * G957,2)</f>
        <v>17465722.059999999</v>
      </c>
      <c r="I957" s="707" t="e">
        <f>I950 * (E957 * (1+F957/100))</f>
        <v>#REF!</v>
      </c>
      <c r="J957" s="680" t="e">
        <f>H957 * I950</f>
        <v>#REF!</v>
      </c>
    </row>
    <row r="958" spans="1:10" x14ac:dyDescent="0.35">
      <c r="A958" s="582" t="s">
        <v>325</v>
      </c>
      <c r="B958" s="586"/>
      <c r="C958" s="574"/>
      <c r="D958" s="543"/>
      <c r="E958" s="575"/>
      <c r="F958" s="576"/>
      <c r="G958" s="577" t="s">
        <v>326</v>
      </c>
      <c r="H958" s="699">
        <f>SUM(H956:H957)</f>
        <v>17465722.059999999</v>
      </c>
      <c r="I958" s="579"/>
      <c r="J958" s="700" t="e">
        <f>SUM(J956:J957)</f>
        <v>#REF!</v>
      </c>
    </row>
    <row r="959" spans="1:10" x14ac:dyDescent="0.35">
      <c r="A959" s="543" t="s">
        <v>327</v>
      </c>
      <c r="B959" s="586"/>
      <c r="C959" s="581" t="s">
        <v>328</v>
      </c>
      <c r="D959" s="543"/>
      <c r="E959" s="575"/>
      <c r="F959" s="576"/>
      <c r="G959" s="577"/>
      <c r="H959" s="578"/>
      <c r="I959" s="579"/>
      <c r="J959" s="580"/>
    </row>
    <row r="960" spans="1:10" x14ac:dyDescent="0.35">
      <c r="A960" s="565"/>
      <c r="B960" s="556"/>
      <c r="C960" s="566"/>
      <c r="D960" s="567"/>
      <c r="E960" s="568"/>
      <c r="F960" s="569"/>
      <c r="G960" s="570"/>
      <c r="H960" s="571"/>
      <c r="I960" s="707"/>
      <c r="J960" s="708"/>
    </row>
    <row r="961" spans="1:10" x14ac:dyDescent="0.35">
      <c r="A961" s="582" t="s">
        <v>329</v>
      </c>
      <c r="B961" s="586"/>
      <c r="C961" s="574"/>
      <c r="D961" s="543"/>
      <c r="E961" s="575"/>
      <c r="F961" s="576"/>
      <c r="G961" s="577" t="s">
        <v>330</v>
      </c>
      <c r="H961" s="571">
        <f>SUM(H959:H960)</f>
        <v>0</v>
      </c>
      <c r="I961" s="579"/>
      <c r="J961" s="708">
        <f>SUM(J959:J960)</f>
        <v>0</v>
      </c>
    </row>
    <row r="962" spans="1:10" x14ac:dyDescent="0.35">
      <c r="A962" s="543"/>
      <c r="B962" s="587"/>
      <c r="C962" s="574"/>
      <c r="D962" s="543"/>
      <c r="E962" s="575"/>
      <c r="F962" s="576"/>
      <c r="G962" s="577"/>
      <c r="H962" s="578"/>
      <c r="I962" s="579"/>
      <c r="J962" s="580"/>
    </row>
    <row r="963" spans="1:10" ht="15" thickBot="1" x14ac:dyDescent="0.4">
      <c r="A963" s="543" t="s">
        <v>92</v>
      </c>
      <c r="B963" s="587"/>
      <c r="C963" s="589"/>
      <c r="D963" s="590"/>
      <c r="E963" s="591"/>
      <c r="F963" s="592" t="s">
        <v>331</v>
      </c>
      <c r="G963" s="593">
        <f>SUM(H951:H962)/2</f>
        <v>17503428.460000001</v>
      </c>
      <c r="H963" s="594">
        <f>IF($A$2="CD",IF($A$3=1,ROUND(SUM(H951:H962)/2,0),IF($A$3=3,ROUND(SUM(H951:H962)/2,-1),SUM(H951:H962)/2)),SUM(H951:H962)/2)</f>
        <v>17503428</v>
      </c>
      <c r="I963" s="595" t="e">
        <f>SUM(J951:J962)/2</f>
        <v>#REF!</v>
      </c>
      <c r="J963" s="596" t="e">
        <f>IF($A$2="CD",IF($A$3=1,ROUND(SUM(J951:J962)/2,0),IF($A$3=3,ROUND(SUM(J951:J962)/2,-1),SUM(J951:J962)/2)),SUM(J951:J962)/2)</f>
        <v>#REF!</v>
      </c>
    </row>
    <row r="964" spans="1:10" ht="15" thickTop="1" x14ac:dyDescent="0.35">
      <c r="A964" s="543" t="s">
        <v>364</v>
      </c>
      <c r="B964" s="587"/>
      <c r="C964" s="600" t="s">
        <v>256</v>
      </c>
      <c r="D964" s="601"/>
      <c r="E964" s="602"/>
      <c r="F964" s="658"/>
      <c r="G964" s="603"/>
      <c r="H964" s="604"/>
      <c r="I964" s="579"/>
      <c r="J964" s="605"/>
    </row>
    <row r="965" spans="1:10" x14ac:dyDescent="0.35">
      <c r="A965" s="565" t="s">
        <v>263</v>
      </c>
      <c r="B965" s="587"/>
      <c r="C965" s="709" t="s">
        <v>234</v>
      </c>
      <c r="D965" s="710"/>
      <c r="E965" s="711"/>
      <c r="F965" s="659">
        <f>$F$3</f>
        <v>0.15</v>
      </c>
      <c r="G965" s="712"/>
      <c r="H965" s="713">
        <f>ROUND(H963*F965,2)</f>
        <v>2625514.2000000002</v>
      </c>
      <c r="I965" s="579"/>
      <c r="J965" s="708" t="e">
        <f>ROUND(J963*F965,2)</f>
        <v>#REF!</v>
      </c>
    </row>
    <row r="966" spans="1:10" x14ac:dyDescent="0.35">
      <c r="A966" s="565" t="s">
        <v>365</v>
      </c>
      <c r="B966" s="587"/>
      <c r="C966" s="709" t="s">
        <v>236</v>
      </c>
      <c r="D966" s="710"/>
      <c r="E966" s="711"/>
      <c r="F966" s="659">
        <f>$G$3</f>
        <v>0.02</v>
      </c>
      <c r="G966" s="712"/>
      <c r="H966" s="713">
        <f>ROUND(H963*F966,2)</f>
        <v>350068.56</v>
      </c>
      <c r="I966" s="579"/>
      <c r="J966" s="708" t="e">
        <f>ROUND(J963*F966,2)</f>
        <v>#REF!</v>
      </c>
    </row>
    <row r="967" spans="1:10" x14ac:dyDescent="0.35">
      <c r="A967" s="565" t="s">
        <v>265</v>
      </c>
      <c r="B967" s="587"/>
      <c r="C967" s="709" t="s">
        <v>238</v>
      </c>
      <c r="D967" s="710"/>
      <c r="E967" s="711"/>
      <c r="F967" s="659">
        <f>$H$3</f>
        <v>0.05</v>
      </c>
      <c r="G967" s="712"/>
      <c r="H967" s="713">
        <f>ROUND(H963*F967,2)</f>
        <v>875171.4</v>
      </c>
      <c r="I967" s="579"/>
      <c r="J967" s="708" t="e">
        <f>ROUND(J963*F967,2)</f>
        <v>#REF!</v>
      </c>
    </row>
    <row r="968" spans="1:10" x14ac:dyDescent="0.35">
      <c r="A968" s="565" t="s">
        <v>267</v>
      </c>
      <c r="B968" s="587"/>
      <c r="C968" s="709" t="s">
        <v>242</v>
      </c>
      <c r="D968" s="710"/>
      <c r="E968" s="711"/>
      <c r="F968" s="659">
        <f>$I$3</f>
        <v>0.19</v>
      </c>
      <c r="G968" s="712"/>
      <c r="H968" s="713">
        <f>ROUND(H967*F968,2)</f>
        <v>166282.57</v>
      </c>
      <c r="I968" s="579"/>
      <c r="J968" s="708" t="e">
        <f>ROUND(J967*F968,2)</f>
        <v>#REF!</v>
      </c>
    </row>
    <row r="969" spans="1:10" x14ac:dyDescent="0.35">
      <c r="A969" s="543" t="s">
        <v>366</v>
      </c>
      <c r="B969" s="587"/>
      <c r="C969" s="581" t="s">
        <v>367</v>
      </c>
      <c r="D969" s="543"/>
      <c r="E969" s="575"/>
      <c r="F969" s="576"/>
      <c r="G969" s="612"/>
      <c r="H969" s="613">
        <f>SUM(H965:H968)</f>
        <v>4017036.73</v>
      </c>
      <c r="I969" s="588"/>
      <c r="J969" s="614" t="e">
        <f>SUM(J965:J968)</f>
        <v>#REF!</v>
      </c>
    </row>
    <row r="970" spans="1:10" ht="15" thickBot="1" x14ac:dyDescent="0.4">
      <c r="A970" s="543" t="s">
        <v>368</v>
      </c>
      <c r="B970" s="587"/>
      <c r="C970" s="615"/>
      <c r="D970" s="616"/>
      <c r="E970" s="591"/>
      <c r="F970" s="592" t="s">
        <v>369</v>
      </c>
      <c r="G970" s="617">
        <f>H969+H963</f>
        <v>21520464.73</v>
      </c>
      <c r="H970" s="594">
        <f>IF($A$3=2,ROUND((H963+H969),2),IF($A$3=3,ROUND((H963+H969),-1),ROUND((H963+H969),0)))</f>
        <v>21520465</v>
      </c>
      <c r="I970" s="595"/>
      <c r="J970" s="596" t="e">
        <f>IF($A$3=2,ROUND((J963+J969),2),IF($A$3=3,ROUND((J963+J969),-1),ROUND((J963+J969),0)))</f>
        <v>#REF!</v>
      </c>
    </row>
    <row r="971" spans="1:10" ht="15" thickTop="1" x14ac:dyDescent="0.35">
      <c r="C971" s="27"/>
      <c r="D971" s="90"/>
      <c r="E971" s="27"/>
      <c r="F971" s="27"/>
      <c r="G971" s="27"/>
      <c r="H971" s="27"/>
      <c r="I971" s="554"/>
      <c r="J971" s="555"/>
    </row>
    <row r="972" spans="1:10" x14ac:dyDescent="0.35">
      <c r="C972" s="27"/>
      <c r="D972" s="90"/>
      <c r="E972" s="27"/>
      <c r="F972" s="27"/>
      <c r="G972" s="27"/>
      <c r="H972" s="27"/>
      <c r="I972" s="554"/>
      <c r="J972" s="555"/>
    </row>
    <row r="973" spans="1:10" ht="15" thickBot="1" x14ac:dyDescent="0.4">
      <c r="C973" s="27"/>
      <c r="D973" s="90"/>
      <c r="E973" s="27"/>
      <c r="F973" s="27"/>
      <c r="G973" s="27"/>
      <c r="H973" s="27"/>
      <c r="I973" s="554"/>
      <c r="J973" s="555"/>
    </row>
    <row r="974" spans="1:10" ht="15" thickTop="1" x14ac:dyDescent="0.35">
      <c r="A974" s="543" t="s">
        <v>509</v>
      </c>
      <c r="B974" s="556"/>
      <c r="C974" s="913" t="s">
        <v>151</v>
      </c>
      <c r="D974" s="914"/>
      <c r="E974" s="914"/>
      <c r="F974" s="914"/>
      <c r="G974" s="557"/>
      <c r="H974" s="558" t="s">
        <v>354</v>
      </c>
      <c r="I974" s="559" t="s">
        <v>299</v>
      </c>
      <c r="J974" s="560" t="s">
        <v>95</v>
      </c>
    </row>
    <row r="975" spans="1:10" x14ac:dyDescent="0.35">
      <c r="A975" s="543"/>
      <c r="B975" s="556"/>
      <c r="C975" s="915"/>
      <c r="D975" s="916"/>
      <c r="E975" s="916"/>
      <c r="F975" s="916"/>
      <c r="G975" s="561"/>
      <c r="H975" s="562" t="str">
        <f>"ITEM:   "&amp;PRESUPUESTO!$B$52</f>
        <v>ITEM:   7.1</v>
      </c>
      <c r="I975" s="599">
        <f>PRESUPUESTO!$AQ$52</f>
        <v>0</v>
      </c>
      <c r="J975" s="564"/>
    </row>
    <row r="976" spans="1:10" x14ac:dyDescent="0.35">
      <c r="A976" s="565" t="s">
        <v>301</v>
      </c>
      <c r="B976" s="556"/>
      <c r="C976" s="566" t="s">
        <v>88</v>
      </c>
      <c r="D976" s="567" t="s">
        <v>89</v>
      </c>
      <c r="E976" s="568" t="s">
        <v>90</v>
      </c>
      <c r="F976" s="569" t="s">
        <v>302</v>
      </c>
      <c r="G976" s="570" t="s">
        <v>303</v>
      </c>
      <c r="H976" s="571" t="s">
        <v>304</v>
      </c>
      <c r="I976" s="707"/>
      <c r="J976" s="708" t="s">
        <v>304</v>
      </c>
    </row>
    <row r="977" spans="1:10" x14ac:dyDescent="0.35">
      <c r="A977" s="565"/>
      <c r="B977" s="556"/>
      <c r="C977" s="574"/>
      <c r="D977" s="543"/>
      <c r="E977" s="575"/>
      <c r="F977" s="576"/>
      <c r="G977" s="577"/>
      <c r="H977" s="578"/>
      <c r="I977" s="579"/>
      <c r="J977" s="580"/>
    </row>
    <row r="978" spans="1:10" x14ac:dyDescent="0.35">
      <c r="A978" s="565" t="s">
        <v>305</v>
      </c>
      <c r="B978" s="556"/>
      <c r="C978" s="581" t="s">
        <v>306</v>
      </c>
      <c r="D978" s="543"/>
      <c r="E978" s="575"/>
      <c r="F978" s="576"/>
      <c r="G978" s="577"/>
      <c r="H978" s="578"/>
      <c r="I978" s="579"/>
      <c r="J978" s="580"/>
    </row>
    <row r="979" spans="1:10" x14ac:dyDescent="0.35">
      <c r="A979" s="565">
        <v>103244</v>
      </c>
      <c r="B979" s="556" t="s">
        <v>458</v>
      </c>
      <c r="C979" s="566" t="s">
        <v>468</v>
      </c>
      <c r="D979" s="567" t="s">
        <v>346</v>
      </c>
      <c r="E979" s="568">
        <v>5.5E-2</v>
      </c>
      <c r="F979" s="569">
        <v>1</v>
      </c>
      <c r="G979" s="570">
        <v>215360</v>
      </c>
      <c r="H979" s="571">
        <f>TRUNC(E979* (1 + F979 / 100) * G979,2)</f>
        <v>11963.24</v>
      </c>
      <c r="I979" s="707">
        <f>I975 * (E979 * (1+F979/100))</f>
        <v>0</v>
      </c>
      <c r="J979" s="708">
        <f>H979 * I975</f>
        <v>0</v>
      </c>
    </row>
    <row r="980" spans="1:10" x14ac:dyDescent="0.35">
      <c r="A980" s="565">
        <v>103245</v>
      </c>
      <c r="B980" s="556" t="s">
        <v>307</v>
      </c>
      <c r="C980" s="566" t="s">
        <v>469</v>
      </c>
      <c r="D980" s="567" t="s">
        <v>89</v>
      </c>
      <c r="E980" s="568">
        <v>6.0000000000000001E-3</v>
      </c>
      <c r="F980" s="569">
        <v>1</v>
      </c>
      <c r="G980" s="570">
        <v>225342</v>
      </c>
      <c r="H980" s="571">
        <f>TRUNC(E980* (1 + F980 / 100) * G980,2)</f>
        <v>1365.57</v>
      </c>
      <c r="I980" s="707">
        <f>I975 * (E980 * (1+F980/100))</f>
        <v>0</v>
      </c>
      <c r="J980" s="708">
        <f>H980 * I975</f>
        <v>0</v>
      </c>
    </row>
    <row r="981" spans="1:10" x14ac:dyDescent="0.35">
      <c r="A981" s="565">
        <v>103246</v>
      </c>
      <c r="B981" s="556" t="s">
        <v>458</v>
      </c>
      <c r="C981" s="566" t="s">
        <v>470</v>
      </c>
      <c r="D981" s="567" t="s">
        <v>346</v>
      </c>
      <c r="E981" s="568">
        <v>3.0000000000000001E-3</v>
      </c>
      <c r="F981" s="569">
        <v>1</v>
      </c>
      <c r="G981" s="570">
        <v>50268</v>
      </c>
      <c r="H981" s="571">
        <f>TRUNC(E981* (1 + F981 / 100) * G981,2)</f>
        <v>152.31</v>
      </c>
      <c r="I981" s="707">
        <f>I975 * (E981 * (1+F981/100))</f>
        <v>0</v>
      </c>
      <c r="J981" s="708">
        <f>H981 * I975</f>
        <v>0</v>
      </c>
    </row>
    <row r="982" spans="1:10" x14ac:dyDescent="0.35">
      <c r="A982" s="582" t="s">
        <v>314</v>
      </c>
      <c r="B982" s="556"/>
      <c r="C982" s="574"/>
      <c r="D982" s="543"/>
      <c r="E982" s="575"/>
      <c r="F982" s="576"/>
      <c r="G982" s="577" t="s">
        <v>315</v>
      </c>
      <c r="H982" s="583">
        <f>SUM(H978:H981)</f>
        <v>13481.119999999999</v>
      </c>
      <c r="I982" s="579"/>
      <c r="J982" s="584">
        <f>SUM(J978:J981)</f>
        <v>0</v>
      </c>
    </row>
    <row r="983" spans="1:10" x14ac:dyDescent="0.35">
      <c r="A983" s="565" t="s">
        <v>316</v>
      </c>
      <c r="B983" s="556"/>
      <c r="C983" s="581" t="s">
        <v>317</v>
      </c>
      <c r="D983" s="543"/>
      <c r="E983" s="575"/>
      <c r="F983" s="576"/>
      <c r="G983" s="577"/>
      <c r="H983" s="578"/>
      <c r="I983" s="579"/>
      <c r="J983" s="580"/>
    </row>
    <row r="984" spans="1:10" x14ac:dyDescent="0.35">
      <c r="A984" s="565">
        <v>200026</v>
      </c>
      <c r="B984" s="556" t="s">
        <v>317</v>
      </c>
      <c r="C984" s="566" t="s">
        <v>389</v>
      </c>
      <c r="D984" s="567" t="s">
        <v>319</v>
      </c>
      <c r="E984" s="568">
        <v>0.87080000000000002</v>
      </c>
      <c r="F984" s="569"/>
      <c r="G984" s="570">
        <v>33387</v>
      </c>
      <c r="H984" s="571">
        <f>TRUNC(E984* (1 + F984 / 100) * G984,2)</f>
        <v>29073.39</v>
      </c>
      <c r="I984" s="707">
        <f>I975 * (E984 * (1+F984/100))</f>
        <v>0</v>
      </c>
      <c r="J984" s="708">
        <f>H984 * I975</f>
        <v>0</v>
      </c>
    </row>
    <row r="985" spans="1:10" x14ac:dyDescent="0.35">
      <c r="A985" s="582" t="s">
        <v>320</v>
      </c>
      <c r="B985" s="556"/>
      <c r="C985" s="574"/>
      <c r="D985" s="543"/>
      <c r="E985" s="575"/>
      <c r="F985" s="576"/>
      <c r="G985" s="577" t="s">
        <v>321</v>
      </c>
      <c r="H985" s="583">
        <f>SUM(H983:H984)</f>
        <v>29073.39</v>
      </c>
      <c r="I985" s="579"/>
      <c r="J985" s="584">
        <f>SUM(J983:J984)</f>
        <v>0</v>
      </c>
    </row>
    <row r="986" spans="1:10" x14ac:dyDescent="0.35">
      <c r="A986" s="565" t="s">
        <v>322</v>
      </c>
      <c r="B986" s="556"/>
      <c r="C986" s="585" t="s">
        <v>323</v>
      </c>
      <c r="D986" s="543"/>
      <c r="E986" s="575"/>
      <c r="F986" s="576"/>
      <c r="G986" s="577"/>
      <c r="H986" s="578"/>
      <c r="I986" s="579"/>
      <c r="J986" s="580"/>
    </row>
    <row r="987" spans="1:10" x14ac:dyDescent="0.35">
      <c r="A987" s="565">
        <v>300026</v>
      </c>
      <c r="B987" s="556" t="s">
        <v>323</v>
      </c>
      <c r="C987" s="566" t="s">
        <v>324</v>
      </c>
      <c r="D987" s="567" t="s">
        <v>189</v>
      </c>
      <c r="E987" s="568">
        <v>0.10199999999999999</v>
      </c>
      <c r="F987" s="569"/>
      <c r="G987" s="570">
        <v>2089</v>
      </c>
      <c r="H987" s="571">
        <f>TRUNC(E987* (1 + F987 / 100) * G987,2)</f>
        <v>213.07</v>
      </c>
      <c r="I987" s="707">
        <f>I975 * (E987 * (1+F987/100))</f>
        <v>0</v>
      </c>
      <c r="J987" s="708">
        <f>H987 * I975</f>
        <v>0</v>
      </c>
    </row>
    <row r="988" spans="1:10" x14ac:dyDescent="0.35">
      <c r="A988" s="582" t="s">
        <v>325</v>
      </c>
      <c r="B988" s="556"/>
      <c r="C988" s="574"/>
      <c r="D988" s="543"/>
      <c r="E988" s="575"/>
      <c r="F988" s="576"/>
      <c r="G988" s="577" t="s">
        <v>326</v>
      </c>
      <c r="H988" s="583">
        <f>SUM(H986:H987)</f>
        <v>213.07</v>
      </c>
      <c r="I988" s="579"/>
      <c r="J988" s="584">
        <f>SUM(J986:J987)</f>
        <v>0</v>
      </c>
    </row>
    <row r="989" spans="1:10" x14ac:dyDescent="0.35">
      <c r="A989" s="543" t="s">
        <v>327</v>
      </c>
      <c r="B989" s="586"/>
      <c r="C989" s="581" t="s">
        <v>328</v>
      </c>
      <c r="D989" s="543"/>
      <c r="E989" s="575"/>
      <c r="F989" s="576"/>
      <c r="G989" s="577"/>
      <c r="H989" s="578"/>
      <c r="I989" s="579"/>
      <c r="J989" s="580"/>
    </row>
    <row r="990" spans="1:10" x14ac:dyDescent="0.35">
      <c r="A990" s="565"/>
      <c r="B990" s="556"/>
      <c r="C990" s="566"/>
      <c r="D990" s="567"/>
      <c r="E990" s="568"/>
      <c r="F990" s="569"/>
      <c r="G990" s="570"/>
      <c r="H990" s="571"/>
      <c r="I990" s="707"/>
      <c r="J990" s="708"/>
    </row>
    <row r="991" spans="1:10" x14ac:dyDescent="0.35">
      <c r="A991" s="582" t="s">
        <v>329</v>
      </c>
      <c r="B991" s="586"/>
      <c r="C991" s="574"/>
      <c r="D991" s="543"/>
      <c r="E991" s="575"/>
      <c r="F991" s="576"/>
      <c r="G991" s="577" t="s">
        <v>330</v>
      </c>
      <c r="H991" s="571">
        <f>SUM(H989:H990)</f>
        <v>0</v>
      </c>
      <c r="I991" s="579"/>
      <c r="J991" s="708">
        <f>SUM(J989:J990)</f>
        <v>0</v>
      </c>
    </row>
    <row r="992" spans="1:10" x14ac:dyDescent="0.35">
      <c r="A992" s="543"/>
      <c r="B992" s="587"/>
      <c r="C992" s="574"/>
      <c r="D992" s="543"/>
      <c r="E992" s="575"/>
      <c r="F992" s="576"/>
      <c r="G992" s="577"/>
      <c r="H992" s="578"/>
      <c r="I992" s="579"/>
      <c r="J992" s="580"/>
    </row>
    <row r="993" spans="1:10" ht="15" thickBot="1" x14ac:dyDescent="0.4">
      <c r="A993" s="543" t="s">
        <v>92</v>
      </c>
      <c r="B993" s="587"/>
      <c r="C993" s="589"/>
      <c r="D993" s="590"/>
      <c r="E993" s="591"/>
      <c r="F993" s="592" t="s">
        <v>331</v>
      </c>
      <c r="G993" s="593">
        <f>SUM(H976:H992)/2</f>
        <v>42767.58</v>
      </c>
      <c r="H993" s="594">
        <f>IF($A$2="CD",IF($A$3=1,ROUND(SUM(H976:H992)/2,0),IF($A$3=3,ROUND(SUM(H976:H992)/2,-1),SUM(H976:H992)/2)),SUM(H976:H992)/2)</f>
        <v>42768</v>
      </c>
      <c r="I993" s="595">
        <f>SUM(J976:J992)/2</f>
        <v>0</v>
      </c>
      <c r="J993" s="596">
        <f>IF($A$2="CD",IF($A$3=1,ROUND(SUM(J976:J992)/2,0),IF($A$3=3,ROUND(SUM(J976:J992)/2,-1),SUM(J976:J992)/2)),SUM(J976:J992)/2)</f>
        <v>0</v>
      </c>
    </row>
    <row r="994" spans="1:10" ht="15" thickTop="1" x14ac:dyDescent="0.35">
      <c r="A994" s="543" t="s">
        <v>364</v>
      </c>
      <c r="B994" s="587"/>
      <c r="C994" s="600" t="s">
        <v>256</v>
      </c>
      <c r="D994" s="601"/>
      <c r="E994" s="602"/>
      <c r="F994" s="658"/>
      <c r="G994" s="603"/>
      <c r="H994" s="604"/>
      <c r="I994" s="579"/>
      <c r="J994" s="605"/>
    </row>
    <row r="995" spans="1:10" x14ac:dyDescent="0.35">
      <c r="A995" s="565" t="s">
        <v>263</v>
      </c>
      <c r="B995" s="587"/>
      <c r="C995" s="709" t="s">
        <v>234</v>
      </c>
      <c r="D995" s="710"/>
      <c r="E995" s="711"/>
      <c r="F995" s="659">
        <f>$F$3</f>
        <v>0.15</v>
      </c>
      <c r="G995" s="712"/>
      <c r="H995" s="713">
        <f>ROUND(H993*F995,2)</f>
        <v>6415.2</v>
      </c>
      <c r="I995" s="579"/>
      <c r="J995" s="708">
        <f>ROUND(J993*F995,2)</f>
        <v>0</v>
      </c>
    </row>
    <row r="996" spans="1:10" x14ac:dyDescent="0.35">
      <c r="A996" s="565" t="s">
        <v>365</v>
      </c>
      <c r="B996" s="587"/>
      <c r="C996" s="709" t="s">
        <v>236</v>
      </c>
      <c r="D996" s="710"/>
      <c r="E996" s="711"/>
      <c r="F996" s="659">
        <f>$G$3</f>
        <v>0.02</v>
      </c>
      <c r="G996" s="712"/>
      <c r="H996" s="713">
        <f>ROUND(H993*F996,2)</f>
        <v>855.36</v>
      </c>
      <c r="I996" s="579"/>
      <c r="J996" s="708">
        <f>ROUND(J993*F996,2)</f>
        <v>0</v>
      </c>
    </row>
    <row r="997" spans="1:10" x14ac:dyDescent="0.35">
      <c r="A997" s="565" t="s">
        <v>265</v>
      </c>
      <c r="B997" s="587"/>
      <c r="C997" s="709" t="s">
        <v>238</v>
      </c>
      <c r="D997" s="710"/>
      <c r="E997" s="711"/>
      <c r="F997" s="659">
        <f>$H$3</f>
        <v>0.05</v>
      </c>
      <c r="G997" s="712"/>
      <c r="H997" s="713">
        <f>ROUND(H993*F997,2)</f>
        <v>2138.4</v>
      </c>
      <c r="I997" s="579"/>
      <c r="J997" s="708">
        <f>ROUND(J993*F997,2)</f>
        <v>0</v>
      </c>
    </row>
    <row r="998" spans="1:10" x14ac:dyDescent="0.35">
      <c r="A998" s="565" t="s">
        <v>267</v>
      </c>
      <c r="B998" s="587"/>
      <c r="C998" s="709" t="s">
        <v>242</v>
      </c>
      <c r="D998" s="710"/>
      <c r="E998" s="711"/>
      <c r="F998" s="659">
        <f>$I$3</f>
        <v>0.19</v>
      </c>
      <c r="G998" s="712"/>
      <c r="H998" s="713">
        <f>ROUND(H997*F998,2)</f>
        <v>406.3</v>
      </c>
      <c r="I998" s="579"/>
      <c r="J998" s="708">
        <f>ROUND(J997*F998,2)</f>
        <v>0</v>
      </c>
    </row>
    <row r="999" spans="1:10" x14ac:dyDescent="0.35">
      <c r="A999" s="543" t="s">
        <v>366</v>
      </c>
      <c r="B999" s="587"/>
      <c r="C999" s="581" t="s">
        <v>367</v>
      </c>
      <c r="D999" s="543"/>
      <c r="E999" s="575"/>
      <c r="F999" s="576"/>
      <c r="G999" s="612"/>
      <c r="H999" s="613">
        <f>SUM(H995:H998)</f>
        <v>9815.2599999999984</v>
      </c>
      <c r="I999" s="588"/>
      <c r="J999" s="614">
        <f>SUM(J995:J998)</f>
        <v>0</v>
      </c>
    </row>
    <row r="1000" spans="1:10" ht="15" thickBot="1" x14ac:dyDescent="0.4">
      <c r="A1000" s="543" t="s">
        <v>368</v>
      </c>
      <c r="B1000" s="587"/>
      <c r="C1000" s="615"/>
      <c r="D1000" s="616"/>
      <c r="E1000" s="591"/>
      <c r="F1000" s="592" t="s">
        <v>369</v>
      </c>
      <c r="G1000" s="617">
        <f>H999+H993</f>
        <v>52583.259999999995</v>
      </c>
      <c r="H1000" s="594">
        <f>IF($A$3=2,ROUND((H993+H999),2),IF($A$3=3,ROUND((H993+H999),-1),ROUND((H993+H999),0)))</f>
        <v>52583</v>
      </c>
      <c r="I1000" s="595"/>
      <c r="J1000" s="596">
        <f>IF($A$3=2,ROUND((J993+J999),2),IF($A$3=3,ROUND((J993+J999),-1),ROUND((J993+J999),0)))</f>
        <v>0</v>
      </c>
    </row>
    <row r="1001" spans="1:10" ht="15" thickTop="1" x14ac:dyDescent="0.35">
      <c r="C1001" s="27"/>
      <c r="D1001" s="90"/>
      <c r="E1001" s="27"/>
      <c r="F1001" s="27"/>
      <c r="G1001" s="27"/>
      <c r="H1001" s="27"/>
      <c r="I1001" s="554"/>
      <c r="J1001" s="555"/>
    </row>
    <row r="1002" spans="1:10" ht="15" thickBot="1" x14ac:dyDescent="0.4">
      <c r="C1002" s="27"/>
      <c r="D1002" s="90"/>
      <c r="E1002" s="27"/>
      <c r="F1002" s="27"/>
      <c r="G1002" s="27"/>
      <c r="H1002" s="27"/>
      <c r="I1002" s="554"/>
      <c r="J1002" s="555"/>
    </row>
    <row r="1003" spans="1:10" ht="15" thickTop="1" x14ac:dyDescent="0.35">
      <c r="A1003" s="543" t="s">
        <v>510</v>
      </c>
      <c r="B1003" s="556"/>
      <c r="C1003" s="913" t="s">
        <v>152</v>
      </c>
      <c r="D1003" s="914"/>
      <c r="E1003" s="914"/>
      <c r="F1003" s="914"/>
      <c r="G1003" s="557"/>
      <c r="H1003" s="558" t="s">
        <v>354</v>
      </c>
      <c r="I1003" s="559" t="s">
        <v>299</v>
      </c>
      <c r="J1003" s="560" t="s">
        <v>95</v>
      </c>
    </row>
    <row r="1004" spans="1:10" x14ac:dyDescent="0.35">
      <c r="A1004" s="543"/>
      <c r="B1004" s="556"/>
      <c r="C1004" s="915"/>
      <c r="D1004" s="916"/>
      <c r="E1004" s="916"/>
      <c r="F1004" s="916"/>
      <c r="G1004" s="561"/>
      <c r="H1004" s="562" t="e">
        <f>"ITEM:   "&amp;PRESUPUESTO!#REF!</f>
        <v>#REF!</v>
      </c>
      <c r="I1004" s="599" t="e">
        <f>PRESUPUESTO!#REF!</f>
        <v>#REF!</v>
      </c>
      <c r="J1004" s="564"/>
    </row>
    <row r="1005" spans="1:10" x14ac:dyDescent="0.35">
      <c r="A1005" s="565" t="s">
        <v>301</v>
      </c>
      <c r="B1005" s="556"/>
      <c r="C1005" s="566" t="s">
        <v>88</v>
      </c>
      <c r="D1005" s="567" t="s">
        <v>89</v>
      </c>
      <c r="E1005" s="568" t="s">
        <v>90</v>
      </c>
      <c r="F1005" s="569" t="s">
        <v>302</v>
      </c>
      <c r="G1005" s="570" t="s">
        <v>303</v>
      </c>
      <c r="H1005" s="571" t="s">
        <v>304</v>
      </c>
      <c r="I1005" s="707"/>
      <c r="J1005" s="708" t="s">
        <v>304</v>
      </c>
    </row>
    <row r="1006" spans="1:10" x14ac:dyDescent="0.35">
      <c r="A1006" s="565"/>
      <c r="B1006" s="556"/>
      <c r="C1006" s="574"/>
      <c r="D1006" s="543"/>
      <c r="E1006" s="575"/>
      <c r="F1006" s="576"/>
      <c r="G1006" s="577"/>
      <c r="H1006" s="578"/>
      <c r="I1006" s="579"/>
      <c r="J1006" s="580"/>
    </row>
    <row r="1007" spans="1:10" x14ac:dyDescent="0.35">
      <c r="A1007" s="565" t="s">
        <v>305</v>
      </c>
      <c r="B1007" s="556"/>
      <c r="C1007" s="581" t="s">
        <v>306</v>
      </c>
      <c r="D1007" s="543"/>
      <c r="E1007" s="575"/>
      <c r="F1007" s="576"/>
      <c r="G1007" s="577"/>
      <c r="H1007" s="578"/>
      <c r="I1007" s="579"/>
      <c r="J1007" s="580"/>
    </row>
    <row r="1008" spans="1:10" x14ac:dyDescent="0.35">
      <c r="A1008" s="565">
        <v>100073</v>
      </c>
      <c r="B1008" s="556" t="s">
        <v>511</v>
      </c>
      <c r="C1008" s="566" t="s">
        <v>512</v>
      </c>
      <c r="D1008" s="567" t="s">
        <v>312</v>
      </c>
      <c r="E1008" s="568">
        <v>0.1</v>
      </c>
      <c r="F1008" s="569"/>
      <c r="G1008" s="570">
        <v>7612</v>
      </c>
      <c r="H1008" s="571">
        <f t="shared" ref="H1008:H1020" si="6">TRUNC(E1008* (1 + F1008 / 100) * G1008,2)</f>
        <v>761.2</v>
      </c>
      <c r="I1008" s="707" t="e">
        <f>I1004 * (E1008 * (1+F1008/100))</f>
        <v>#REF!</v>
      </c>
      <c r="J1008" s="708" t="e">
        <f>H1008 * I1004</f>
        <v>#REF!</v>
      </c>
    </row>
    <row r="1009" spans="1:10" x14ac:dyDescent="0.35">
      <c r="A1009" s="565">
        <v>100053</v>
      </c>
      <c r="B1009" s="556" t="s">
        <v>334</v>
      </c>
      <c r="C1009" s="566" t="s">
        <v>335</v>
      </c>
      <c r="D1009" s="567" t="s">
        <v>336</v>
      </c>
      <c r="E1009" s="568">
        <v>0.02</v>
      </c>
      <c r="F1009" s="569"/>
      <c r="G1009" s="570">
        <v>43</v>
      </c>
      <c r="H1009" s="571">
        <f t="shared" si="6"/>
        <v>0.86</v>
      </c>
      <c r="I1009" s="707" t="e">
        <f>I1004 * (E1009 * (1+F1009/100))</f>
        <v>#REF!</v>
      </c>
      <c r="J1009" s="708" t="e">
        <f>H1009 * I1004</f>
        <v>#REF!</v>
      </c>
    </row>
    <row r="1010" spans="1:10" x14ac:dyDescent="0.35">
      <c r="A1010" s="565">
        <v>106025</v>
      </c>
      <c r="B1010" s="556" t="s">
        <v>148</v>
      </c>
      <c r="C1010" s="566" t="s">
        <v>513</v>
      </c>
      <c r="D1010" s="567" t="s">
        <v>89</v>
      </c>
      <c r="E1010" s="568">
        <v>0.35499999999999998</v>
      </c>
      <c r="F1010" s="569">
        <v>1</v>
      </c>
      <c r="G1010" s="570">
        <v>7181</v>
      </c>
      <c r="H1010" s="571">
        <f t="shared" si="6"/>
        <v>2574.7399999999998</v>
      </c>
      <c r="I1010" s="707" t="e">
        <f>I1004 * (E1010 * (1+F1010/100))</f>
        <v>#REF!</v>
      </c>
      <c r="J1010" s="708" t="e">
        <f>H1010 * I1004</f>
        <v>#REF!</v>
      </c>
    </row>
    <row r="1011" spans="1:10" x14ac:dyDescent="0.35">
      <c r="A1011" s="565">
        <v>109009</v>
      </c>
      <c r="B1011" s="556"/>
      <c r="C1011" s="566" t="s">
        <v>514</v>
      </c>
      <c r="D1011" s="567" t="s">
        <v>89</v>
      </c>
      <c r="E1011" s="568">
        <v>0.55000000000000004</v>
      </c>
      <c r="F1011" s="569">
        <v>1</v>
      </c>
      <c r="G1011" s="570">
        <v>4310</v>
      </c>
      <c r="H1011" s="571">
        <f t="shared" si="6"/>
        <v>2394.1999999999998</v>
      </c>
      <c r="I1011" s="707" t="e">
        <f>I1004 * (E1011 * (1+F1011/100))</f>
        <v>#REF!</v>
      </c>
      <c r="J1011" s="708" t="e">
        <f>H1011 * I1004</f>
        <v>#REF!</v>
      </c>
    </row>
    <row r="1012" spans="1:10" x14ac:dyDescent="0.35">
      <c r="A1012" s="565">
        <v>106037</v>
      </c>
      <c r="B1012" s="556" t="s">
        <v>334</v>
      </c>
      <c r="C1012" s="566" t="s">
        <v>515</v>
      </c>
      <c r="D1012" s="567" t="s">
        <v>89</v>
      </c>
      <c r="E1012" s="568">
        <v>12</v>
      </c>
      <c r="F1012" s="569"/>
      <c r="G1012" s="570">
        <v>29</v>
      </c>
      <c r="H1012" s="571">
        <f t="shared" si="6"/>
        <v>348</v>
      </c>
      <c r="I1012" s="707" t="e">
        <f>I1004 * (E1012 * (1+F1012/100))</f>
        <v>#REF!</v>
      </c>
      <c r="J1012" s="708" t="e">
        <f>H1012 * I1004</f>
        <v>#REF!</v>
      </c>
    </row>
    <row r="1013" spans="1:10" x14ac:dyDescent="0.35">
      <c r="A1013" s="565">
        <v>101117</v>
      </c>
      <c r="B1013" s="556" t="s">
        <v>334</v>
      </c>
      <c r="C1013" s="566" t="s">
        <v>386</v>
      </c>
      <c r="D1013" s="567" t="s">
        <v>387</v>
      </c>
      <c r="E1013" s="568">
        <v>0.02</v>
      </c>
      <c r="F1013" s="569"/>
      <c r="G1013" s="570">
        <v>1580</v>
      </c>
      <c r="H1013" s="571">
        <f t="shared" si="6"/>
        <v>31.6</v>
      </c>
      <c r="I1013" s="707" t="e">
        <f>I1004 * (E1013 * (1+F1013/100))</f>
        <v>#REF!</v>
      </c>
      <c r="J1013" s="708" t="e">
        <f>H1013 * I1004</f>
        <v>#REF!</v>
      </c>
    </row>
    <row r="1014" spans="1:10" x14ac:dyDescent="0.35">
      <c r="A1014" s="565">
        <v>102436</v>
      </c>
      <c r="B1014" s="556"/>
      <c r="C1014" s="566" t="s">
        <v>466</v>
      </c>
      <c r="D1014" s="567" t="s">
        <v>346</v>
      </c>
      <c r="E1014" s="568">
        <v>0.04</v>
      </c>
      <c r="F1014" s="569">
        <v>1</v>
      </c>
      <c r="G1014" s="570">
        <v>76119</v>
      </c>
      <c r="H1014" s="571">
        <f t="shared" si="6"/>
        <v>3075.2</v>
      </c>
      <c r="I1014" s="707" t="e">
        <f>I1004 * (E1014 * (1+F1014/100))</f>
        <v>#REF!</v>
      </c>
      <c r="J1014" s="708" t="e">
        <f>H1014 * I1004</f>
        <v>#REF!</v>
      </c>
    </row>
    <row r="1015" spans="1:10" x14ac:dyDescent="0.35">
      <c r="A1015" s="565">
        <v>109092</v>
      </c>
      <c r="B1015" s="556"/>
      <c r="C1015" s="566" t="s">
        <v>516</v>
      </c>
      <c r="D1015" s="567" t="s">
        <v>89</v>
      </c>
      <c r="E1015" s="568">
        <v>0.7</v>
      </c>
      <c r="F1015" s="569">
        <v>1</v>
      </c>
      <c r="G1015" s="570">
        <v>5458</v>
      </c>
      <c r="H1015" s="571">
        <f t="shared" si="6"/>
        <v>3858.8</v>
      </c>
      <c r="I1015" s="707" t="e">
        <f>I1004 * (E1015 * (1+F1015/100))</f>
        <v>#REF!</v>
      </c>
      <c r="J1015" s="708" t="e">
        <f>H1015 * I1004</f>
        <v>#REF!</v>
      </c>
    </row>
    <row r="1016" spans="1:10" x14ac:dyDescent="0.35">
      <c r="A1016" s="565">
        <v>105135</v>
      </c>
      <c r="B1016" s="556" t="s">
        <v>356</v>
      </c>
      <c r="C1016" s="566" t="s">
        <v>517</v>
      </c>
      <c r="D1016" s="567" t="s">
        <v>358</v>
      </c>
      <c r="E1016" s="568">
        <v>0.05</v>
      </c>
      <c r="F1016" s="569"/>
      <c r="G1016" s="570">
        <v>5600</v>
      </c>
      <c r="H1016" s="571">
        <f t="shared" si="6"/>
        <v>280</v>
      </c>
      <c r="I1016" s="707" t="e">
        <f>I1004 * (E1016 * (1+F1016/100))</f>
        <v>#REF!</v>
      </c>
      <c r="J1016" s="708" t="e">
        <f>H1016 * I1004</f>
        <v>#REF!</v>
      </c>
    </row>
    <row r="1017" spans="1:10" x14ac:dyDescent="0.35">
      <c r="A1017" s="565">
        <v>101382</v>
      </c>
      <c r="B1017" s="556"/>
      <c r="C1017" s="566" t="s">
        <v>518</v>
      </c>
      <c r="D1017" s="567" t="s">
        <v>89</v>
      </c>
      <c r="E1017" s="568">
        <v>0.33600000000000002</v>
      </c>
      <c r="F1017" s="569">
        <v>1</v>
      </c>
      <c r="G1017" s="570">
        <v>61686</v>
      </c>
      <c r="H1017" s="571">
        <f t="shared" si="6"/>
        <v>20933.759999999998</v>
      </c>
      <c r="I1017" s="707" t="e">
        <f>I1004 * (E1017 * (1+F1017/100))</f>
        <v>#REF!</v>
      </c>
      <c r="J1017" s="708" t="e">
        <f>H1017 * I1004</f>
        <v>#REF!</v>
      </c>
    </row>
    <row r="1018" spans="1:10" x14ac:dyDescent="0.35">
      <c r="A1018" s="565">
        <v>100610</v>
      </c>
      <c r="B1018" s="556" t="s">
        <v>334</v>
      </c>
      <c r="C1018" s="566" t="s">
        <v>421</v>
      </c>
      <c r="D1018" s="567" t="s">
        <v>360</v>
      </c>
      <c r="E1018" s="568">
        <v>5.0000000000000001E-3</v>
      </c>
      <c r="F1018" s="569">
        <v>0.05</v>
      </c>
      <c r="G1018" s="570">
        <v>27146</v>
      </c>
      <c r="H1018" s="571">
        <f t="shared" si="6"/>
        <v>135.79</v>
      </c>
      <c r="I1018" s="707" t="e">
        <f>I1004 * (E1018 * (1+F1018/100))</f>
        <v>#REF!</v>
      </c>
      <c r="J1018" s="708" t="e">
        <f>H1018 * I1004</f>
        <v>#REF!</v>
      </c>
    </row>
    <row r="1019" spans="1:10" x14ac:dyDescent="0.35">
      <c r="A1019" s="565">
        <v>101278</v>
      </c>
      <c r="B1019" s="556" t="s">
        <v>334</v>
      </c>
      <c r="C1019" s="566" t="s">
        <v>519</v>
      </c>
      <c r="D1019" s="567" t="s">
        <v>346</v>
      </c>
      <c r="E1019" s="568">
        <v>0.16500000000000001</v>
      </c>
      <c r="F1019" s="569">
        <v>2</v>
      </c>
      <c r="G1019" s="570">
        <v>14219</v>
      </c>
      <c r="H1019" s="571">
        <f t="shared" si="6"/>
        <v>2393.0500000000002</v>
      </c>
      <c r="I1019" s="707" t="e">
        <f>I1004 * (E1019 * (1+F1019/100))</f>
        <v>#REF!</v>
      </c>
      <c r="J1019" s="708" t="e">
        <f>H1019 * I1004</f>
        <v>#REF!</v>
      </c>
    </row>
    <row r="1020" spans="1:10" x14ac:dyDescent="0.35">
      <c r="A1020" s="565">
        <v>100592</v>
      </c>
      <c r="B1020" s="556" t="s">
        <v>334</v>
      </c>
      <c r="C1020" s="566" t="s">
        <v>520</v>
      </c>
      <c r="D1020" s="567" t="s">
        <v>89</v>
      </c>
      <c r="E1020" s="568">
        <v>0.5</v>
      </c>
      <c r="F1020" s="569"/>
      <c r="G1020" s="570">
        <v>716</v>
      </c>
      <c r="H1020" s="571">
        <f t="shared" si="6"/>
        <v>358</v>
      </c>
      <c r="I1020" s="707" t="e">
        <f>I1004 * (E1020 * (1+F1020/100))</f>
        <v>#REF!</v>
      </c>
      <c r="J1020" s="708" t="e">
        <f>H1020 * I1004</f>
        <v>#REF!</v>
      </c>
    </row>
    <row r="1021" spans="1:10" x14ac:dyDescent="0.35">
      <c r="A1021" s="582" t="s">
        <v>314</v>
      </c>
      <c r="B1021" s="556"/>
      <c r="C1021" s="574"/>
      <c r="D1021" s="543"/>
      <c r="E1021" s="575"/>
      <c r="F1021" s="576"/>
      <c r="G1021" s="577" t="s">
        <v>315</v>
      </c>
      <c r="H1021" s="583">
        <f>SUM(H1007:H1020)</f>
        <v>37145.200000000004</v>
      </c>
      <c r="I1021" s="579"/>
      <c r="J1021" s="584" t="e">
        <f>SUM(J1007:J1020)</f>
        <v>#REF!</v>
      </c>
    </row>
    <row r="1022" spans="1:10" x14ac:dyDescent="0.35">
      <c r="A1022" s="565" t="s">
        <v>316</v>
      </c>
      <c r="B1022" s="556"/>
      <c r="C1022" s="581" t="s">
        <v>317</v>
      </c>
      <c r="D1022" s="543"/>
      <c r="E1022" s="575"/>
      <c r="F1022" s="576"/>
      <c r="G1022" s="577"/>
      <c r="H1022" s="578"/>
      <c r="I1022" s="579"/>
      <c r="J1022" s="580"/>
    </row>
    <row r="1023" spans="1:10" x14ac:dyDescent="0.35">
      <c r="A1023" s="565">
        <v>207501</v>
      </c>
      <c r="B1023" s="556" t="s">
        <v>317</v>
      </c>
      <c r="C1023" s="566" t="s">
        <v>424</v>
      </c>
      <c r="D1023" s="567" t="s">
        <v>319</v>
      </c>
      <c r="E1023" s="568">
        <v>1.0103</v>
      </c>
      <c r="F1023" s="569"/>
      <c r="G1023" s="570">
        <v>31422</v>
      </c>
      <c r="H1023" s="571">
        <f>TRUNC(E1023* (1 + F1023 / 100) * G1023,2)</f>
        <v>31745.64</v>
      </c>
      <c r="I1023" s="707" t="e">
        <f>I1004 * (E1023 * (1+F1023/100))</f>
        <v>#REF!</v>
      </c>
      <c r="J1023" s="708" t="e">
        <f>H1023 * I1004</f>
        <v>#REF!</v>
      </c>
    </row>
    <row r="1024" spans="1:10" x14ac:dyDescent="0.35">
      <c r="A1024" s="565">
        <v>200026</v>
      </c>
      <c r="B1024" s="556" t="s">
        <v>317</v>
      </c>
      <c r="C1024" s="566" t="s">
        <v>389</v>
      </c>
      <c r="D1024" s="567" t="s">
        <v>319</v>
      </c>
      <c r="E1024" s="568">
        <v>0.1</v>
      </c>
      <c r="F1024" s="569"/>
      <c r="G1024" s="570">
        <v>33387</v>
      </c>
      <c r="H1024" s="571">
        <f>TRUNC(E1024* (1 + F1024 / 100) * G1024,2)</f>
        <v>3338.7</v>
      </c>
      <c r="I1024" s="707" t="e">
        <f>I1004 * (E1024 * (1+F1024/100))</f>
        <v>#REF!</v>
      </c>
      <c r="J1024" s="708" t="e">
        <f>H1024 * I1004</f>
        <v>#REF!</v>
      </c>
    </row>
    <row r="1025" spans="1:10" x14ac:dyDescent="0.35">
      <c r="A1025" s="582" t="s">
        <v>320</v>
      </c>
      <c r="B1025" s="556"/>
      <c r="C1025" s="574"/>
      <c r="D1025" s="543"/>
      <c r="E1025" s="575"/>
      <c r="F1025" s="576"/>
      <c r="G1025" s="577" t="s">
        <v>321</v>
      </c>
      <c r="H1025" s="583">
        <f>SUM(H1022:H1024)</f>
        <v>35084.339999999997</v>
      </c>
      <c r="I1025" s="579"/>
      <c r="J1025" s="584" t="e">
        <f>SUM(J1022:J1024)</f>
        <v>#REF!</v>
      </c>
    </row>
    <row r="1026" spans="1:10" x14ac:dyDescent="0.35">
      <c r="A1026" s="565" t="s">
        <v>322</v>
      </c>
      <c r="B1026" s="556"/>
      <c r="C1026" s="585" t="s">
        <v>323</v>
      </c>
      <c r="D1026" s="543"/>
      <c r="E1026" s="575"/>
      <c r="F1026" s="576"/>
      <c r="G1026" s="577"/>
      <c r="H1026" s="578"/>
      <c r="I1026" s="579"/>
      <c r="J1026" s="580"/>
    </row>
    <row r="1027" spans="1:10" x14ac:dyDescent="0.35">
      <c r="A1027" s="565">
        <v>300026</v>
      </c>
      <c r="B1027" s="556" t="s">
        <v>323</v>
      </c>
      <c r="C1027" s="566" t="s">
        <v>324</v>
      </c>
      <c r="D1027" s="567" t="s">
        <v>189</v>
      </c>
      <c r="E1027" s="568">
        <v>4.2000000000000003E-2</v>
      </c>
      <c r="F1027" s="569"/>
      <c r="G1027" s="570">
        <v>2089</v>
      </c>
      <c r="H1027" s="571">
        <f>TRUNC(E1027* (1 + F1027 / 100) * G1027,2)</f>
        <v>87.73</v>
      </c>
      <c r="I1027" s="707" t="e">
        <f>I1004 * (E1027 * (1+F1027/100))</f>
        <v>#REF!</v>
      </c>
      <c r="J1027" s="708" t="e">
        <f>H1027 * I1004</f>
        <v>#REF!</v>
      </c>
    </row>
    <row r="1028" spans="1:10" x14ac:dyDescent="0.35">
      <c r="A1028" s="565">
        <v>300002</v>
      </c>
      <c r="B1028" s="556" t="s">
        <v>323</v>
      </c>
      <c r="C1028" s="566" t="s">
        <v>412</v>
      </c>
      <c r="D1028" s="567" t="s">
        <v>413</v>
      </c>
      <c r="E1028" s="568">
        <v>0.8</v>
      </c>
      <c r="F1028" s="569"/>
      <c r="G1028" s="570">
        <v>1580</v>
      </c>
      <c r="H1028" s="571">
        <f>TRUNC(E1028* (1 + F1028 / 100) * G1028,2)</f>
        <v>1264</v>
      </c>
      <c r="I1028" s="707" t="e">
        <f>I1004 * (E1028 * (1+F1028/100))</f>
        <v>#REF!</v>
      </c>
      <c r="J1028" s="708" t="e">
        <f>H1028 * I1004</f>
        <v>#REF!</v>
      </c>
    </row>
    <row r="1029" spans="1:10" x14ac:dyDescent="0.35">
      <c r="A1029" s="565">
        <v>300019</v>
      </c>
      <c r="B1029" s="556" t="s">
        <v>323</v>
      </c>
      <c r="C1029" s="566" t="s">
        <v>521</v>
      </c>
      <c r="D1029" s="567" t="s">
        <v>352</v>
      </c>
      <c r="E1029" s="568">
        <v>0.8</v>
      </c>
      <c r="F1029" s="569"/>
      <c r="G1029" s="570">
        <v>144</v>
      </c>
      <c r="H1029" s="571">
        <f>TRUNC(E1029* (1 + F1029 / 100) * G1029,2)</f>
        <v>115.2</v>
      </c>
      <c r="I1029" s="707" t="e">
        <f>I1004 * (E1029 * (1+F1029/100))</f>
        <v>#REF!</v>
      </c>
      <c r="J1029" s="708" t="e">
        <f>H1029 * I1004</f>
        <v>#REF!</v>
      </c>
    </row>
    <row r="1030" spans="1:10" x14ac:dyDescent="0.35">
      <c r="A1030" s="582" t="s">
        <v>325</v>
      </c>
      <c r="B1030" s="556"/>
      <c r="C1030" s="574"/>
      <c r="D1030" s="543"/>
      <c r="E1030" s="575"/>
      <c r="F1030" s="576"/>
      <c r="G1030" s="577" t="s">
        <v>326</v>
      </c>
      <c r="H1030" s="583">
        <f>SUM(H1026:H1029)</f>
        <v>1466.93</v>
      </c>
      <c r="I1030" s="579"/>
      <c r="J1030" s="584" t="e">
        <f>SUM(J1026:J1029)</f>
        <v>#REF!</v>
      </c>
    </row>
    <row r="1031" spans="1:10" x14ac:dyDescent="0.35">
      <c r="A1031" s="543" t="s">
        <v>327</v>
      </c>
      <c r="B1031" s="586"/>
      <c r="C1031" s="581" t="s">
        <v>328</v>
      </c>
      <c r="D1031" s="543"/>
      <c r="E1031" s="575"/>
      <c r="F1031" s="576"/>
      <c r="G1031" s="577"/>
      <c r="H1031" s="578"/>
      <c r="I1031" s="579"/>
      <c r="J1031" s="580"/>
    </row>
    <row r="1032" spans="1:10" x14ac:dyDescent="0.35">
      <c r="A1032" s="565"/>
      <c r="B1032" s="556"/>
      <c r="C1032" s="566"/>
      <c r="D1032" s="567"/>
      <c r="E1032" s="568"/>
      <c r="F1032" s="569"/>
      <c r="G1032" s="570"/>
      <c r="H1032" s="571"/>
      <c r="I1032" s="707"/>
      <c r="J1032" s="708"/>
    </row>
    <row r="1033" spans="1:10" x14ac:dyDescent="0.35">
      <c r="A1033" s="582" t="s">
        <v>329</v>
      </c>
      <c r="B1033" s="586"/>
      <c r="C1033" s="574"/>
      <c r="D1033" s="543"/>
      <c r="E1033" s="575"/>
      <c r="F1033" s="576"/>
      <c r="G1033" s="577" t="s">
        <v>330</v>
      </c>
      <c r="H1033" s="571">
        <f>SUM(H1031:H1032)</f>
        <v>0</v>
      </c>
      <c r="I1033" s="579"/>
      <c r="J1033" s="708">
        <f>SUM(J1031:J1032)</f>
        <v>0</v>
      </c>
    </row>
    <row r="1034" spans="1:10" x14ac:dyDescent="0.35">
      <c r="A1034" s="543"/>
      <c r="B1034" s="587"/>
      <c r="C1034" s="574"/>
      <c r="D1034" s="543"/>
      <c r="E1034" s="575"/>
      <c r="F1034" s="576"/>
      <c r="G1034" s="577"/>
      <c r="H1034" s="578"/>
      <c r="I1034" s="579"/>
      <c r="J1034" s="580"/>
    </row>
    <row r="1035" spans="1:10" ht="15" thickBot="1" x14ac:dyDescent="0.4">
      <c r="A1035" s="543" t="s">
        <v>92</v>
      </c>
      <c r="B1035" s="587"/>
      <c r="C1035" s="589"/>
      <c r="D1035" s="590"/>
      <c r="E1035" s="591"/>
      <c r="F1035" s="592" t="s">
        <v>331</v>
      </c>
      <c r="G1035" s="593">
        <f>SUM(H1005:H1034)/2</f>
        <v>73696.470000000016</v>
      </c>
      <c r="H1035" s="594">
        <f>IF($A$2="CD",IF($A$3=1,ROUND(SUM(H1005:H1034)/2,0),IF($A$3=3,ROUND(SUM(H1005:H1034)/2,-1),SUM(H1005:H1034)/2)),SUM(H1005:H1034)/2)</f>
        <v>73696</v>
      </c>
      <c r="I1035" s="595" t="e">
        <f>SUM(J1005:J1034)/2</f>
        <v>#REF!</v>
      </c>
      <c r="J1035" s="596" t="e">
        <f>IF($A$2="CD",IF($A$3=1,ROUND(SUM(J1005:J1034)/2,0),IF($A$3=3,ROUND(SUM(J1005:J1034)/2,-1),SUM(J1005:J1034)/2)),SUM(J1005:J1034)/2)</f>
        <v>#REF!</v>
      </c>
    </row>
    <row r="1036" spans="1:10" ht="15" thickTop="1" x14ac:dyDescent="0.35">
      <c r="A1036" s="543" t="s">
        <v>364</v>
      </c>
      <c r="B1036" s="587"/>
      <c r="C1036" s="600" t="s">
        <v>256</v>
      </c>
      <c r="D1036" s="601"/>
      <c r="E1036" s="602"/>
      <c r="F1036" s="658"/>
      <c r="G1036" s="603"/>
      <c r="H1036" s="604"/>
      <c r="I1036" s="579"/>
      <c r="J1036" s="605"/>
    </row>
    <row r="1037" spans="1:10" x14ac:dyDescent="0.35">
      <c r="A1037" s="565" t="s">
        <v>263</v>
      </c>
      <c r="B1037" s="587"/>
      <c r="C1037" s="709" t="s">
        <v>234</v>
      </c>
      <c r="D1037" s="710"/>
      <c r="E1037" s="711"/>
      <c r="F1037" s="659">
        <f>$F$3</f>
        <v>0.15</v>
      </c>
      <c r="G1037" s="712"/>
      <c r="H1037" s="713">
        <f>ROUND(H1035*F1037,2)</f>
        <v>11054.4</v>
      </c>
      <c r="I1037" s="579"/>
      <c r="J1037" s="708" t="e">
        <f>ROUND(J1035*F1037,2)</f>
        <v>#REF!</v>
      </c>
    </row>
    <row r="1038" spans="1:10" x14ac:dyDescent="0.35">
      <c r="A1038" s="565" t="s">
        <v>365</v>
      </c>
      <c r="B1038" s="587"/>
      <c r="C1038" s="709" t="s">
        <v>236</v>
      </c>
      <c r="D1038" s="710"/>
      <c r="E1038" s="711"/>
      <c r="F1038" s="659">
        <f>$G$3</f>
        <v>0.02</v>
      </c>
      <c r="G1038" s="712"/>
      <c r="H1038" s="713">
        <f>ROUND(H1035*F1038,2)</f>
        <v>1473.92</v>
      </c>
      <c r="I1038" s="579"/>
      <c r="J1038" s="708" t="e">
        <f>ROUND(J1035*F1038,2)</f>
        <v>#REF!</v>
      </c>
    </row>
    <row r="1039" spans="1:10" x14ac:dyDescent="0.35">
      <c r="A1039" s="565" t="s">
        <v>265</v>
      </c>
      <c r="B1039" s="587"/>
      <c r="C1039" s="709" t="s">
        <v>238</v>
      </c>
      <c r="D1039" s="710"/>
      <c r="E1039" s="711"/>
      <c r="F1039" s="659">
        <f>$H$3</f>
        <v>0.05</v>
      </c>
      <c r="G1039" s="712"/>
      <c r="H1039" s="713">
        <f>ROUND(H1035*F1039,2)</f>
        <v>3684.8</v>
      </c>
      <c r="I1039" s="579"/>
      <c r="J1039" s="708" t="e">
        <f>ROUND(J1035*F1039,2)</f>
        <v>#REF!</v>
      </c>
    </row>
    <row r="1040" spans="1:10" x14ac:dyDescent="0.35">
      <c r="A1040" s="565" t="s">
        <v>267</v>
      </c>
      <c r="B1040" s="587"/>
      <c r="C1040" s="709" t="s">
        <v>242</v>
      </c>
      <c r="D1040" s="710"/>
      <c r="E1040" s="711"/>
      <c r="F1040" s="659">
        <f>$I$3</f>
        <v>0.19</v>
      </c>
      <c r="G1040" s="712"/>
      <c r="H1040" s="713">
        <f>ROUND(H1039*F1040,2)</f>
        <v>700.11</v>
      </c>
      <c r="I1040" s="579"/>
      <c r="J1040" s="708" t="e">
        <f>ROUND(J1039*F1040,2)</f>
        <v>#REF!</v>
      </c>
    </row>
    <row r="1041" spans="1:10" x14ac:dyDescent="0.35">
      <c r="A1041" s="543" t="s">
        <v>366</v>
      </c>
      <c r="B1041" s="587"/>
      <c r="C1041" s="581" t="s">
        <v>367</v>
      </c>
      <c r="D1041" s="543"/>
      <c r="E1041" s="575"/>
      <c r="F1041" s="576"/>
      <c r="G1041" s="612"/>
      <c r="H1041" s="613">
        <f>SUM(H1037:H1040)</f>
        <v>16913.23</v>
      </c>
      <c r="I1041" s="588"/>
      <c r="J1041" s="614" t="e">
        <f>SUM(J1037:J1040)</f>
        <v>#REF!</v>
      </c>
    </row>
    <row r="1042" spans="1:10" ht="15" thickBot="1" x14ac:dyDescent="0.4">
      <c r="A1042" s="543" t="s">
        <v>368</v>
      </c>
      <c r="B1042" s="587"/>
      <c r="C1042" s="615"/>
      <c r="D1042" s="616"/>
      <c r="E1042" s="591"/>
      <c r="F1042" s="592" t="s">
        <v>369</v>
      </c>
      <c r="G1042" s="617">
        <f>H1041+H1035</f>
        <v>90609.23</v>
      </c>
      <c r="H1042" s="594">
        <f>IF($A$3=2,ROUND((H1035+H1041),2),IF($A$3=3,ROUND((H1035+H1041),-1),ROUND((H1035+H1041),0)))</f>
        <v>90609</v>
      </c>
      <c r="I1042" s="595"/>
      <c r="J1042" s="596" t="e">
        <f>IF($A$3=2,ROUND((J1035+J1041),2),IF($A$3=3,ROUND((J1035+J1041),-1),ROUND((J1035+J1041),0)))</f>
        <v>#REF!</v>
      </c>
    </row>
    <row r="1043" spans="1:10" ht="15" thickTop="1" x14ac:dyDescent="0.35">
      <c r="C1043" s="27"/>
      <c r="D1043" s="90"/>
      <c r="E1043" s="27"/>
      <c r="F1043" s="27"/>
      <c r="G1043" s="27"/>
      <c r="H1043" s="27"/>
      <c r="I1043" s="554"/>
      <c r="J1043" s="555"/>
    </row>
    <row r="1044" spans="1:10" ht="15" thickBot="1" x14ac:dyDescent="0.4">
      <c r="C1044" s="27"/>
      <c r="D1044" s="90"/>
      <c r="E1044" s="27"/>
      <c r="F1044" s="27"/>
      <c r="G1044" s="27"/>
      <c r="H1044" s="27"/>
      <c r="I1044" s="554"/>
      <c r="J1044" s="555"/>
    </row>
    <row r="1045" spans="1:10" ht="15" thickTop="1" x14ac:dyDescent="0.35">
      <c r="A1045" s="543" t="s">
        <v>522</v>
      </c>
      <c r="B1045" s="554"/>
      <c r="C1045" s="901" t="s">
        <v>153</v>
      </c>
      <c r="D1045" s="902"/>
      <c r="E1045" s="902"/>
      <c r="F1045" s="902"/>
      <c r="G1045" s="597"/>
      <c r="H1045" s="618" t="s">
        <v>354</v>
      </c>
      <c r="I1045" s="619" t="s">
        <v>378</v>
      </c>
      <c r="J1045" s="558" t="s">
        <v>379</v>
      </c>
    </row>
    <row r="1046" spans="1:10" x14ac:dyDescent="0.35">
      <c r="A1046" s="543"/>
      <c r="B1046" s="554"/>
      <c r="C1046" s="903"/>
      <c r="D1046" s="904"/>
      <c r="E1046" s="904"/>
      <c r="F1046" s="904"/>
      <c r="G1046" s="598"/>
      <c r="H1046" s="620" t="e">
        <f>"ITEM:   "&amp;PRESUPUESTO!#REF!</f>
        <v>#REF!</v>
      </c>
      <c r="I1046" s="621" t="e">
        <f>PRESUPUESTO!#REF!</f>
        <v>#REF!</v>
      </c>
      <c r="J1046" s="562"/>
    </row>
    <row r="1047" spans="1:10" x14ac:dyDescent="0.35">
      <c r="A1047" s="622" t="s">
        <v>301</v>
      </c>
      <c r="B1047" s="623"/>
      <c r="C1047" s="624" t="s">
        <v>88</v>
      </c>
      <c r="D1047" s="625" t="s">
        <v>89</v>
      </c>
      <c r="E1047" s="626" t="s">
        <v>90</v>
      </c>
      <c r="F1047" s="627" t="s">
        <v>302</v>
      </c>
      <c r="G1047" s="628" t="s">
        <v>303</v>
      </c>
      <c r="H1047" s="571" t="s">
        <v>304</v>
      </c>
      <c r="I1047" s="629"/>
      <c r="J1047" s="571" t="s">
        <v>304</v>
      </c>
    </row>
    <row r="1048" spans="1:10" x14ac:dyDescent="0.35">
      <c r="A1048" s="565"/>
      <c r="B1048" s="554"/>
      <c r="C1048" s="630"/>
      <c r="D1048" s="631"/>
      <c r="E1048" s="554"/>
      <c r="F1048" s="555"/>
      <c r="G1048" s="577"/>
      <c r="H1048" s="578"/>
      <c r="I1048" s="632"/>
      <c r="J1048" s="578"/>
    </row>
    <row r="1049" spans="1:10" x14ac:dyDescent="0.35">
      <c r="A1049" s="565" t="s">
        <v>305</v>
      </c>
      <c r="B1049" s="554"/>
      <c r="C1049" s="633" t="s">
        <v>306</v>
      </c>
      <c r="D1049" s="631"/>
      <c r="E1049" s="554"/>
      <c r="F1049" s="555"/>
      <c r="G1049" s="577"/>
      <c r="H1049" s="578"/>
      <c r="I1049" s="634"/>
      <c r="J1049" s="578"/>
    </row>
    <row r="1050" spans="1:10" x14ac:dyDescent="0.35">
      <c r="A1050" s="565">
        <v>119099</v>
      </c>
      <c r="B1050" s="556"/>
      <c r="C1050" s="637" t="s">
        <v>523</v>
      </c>
      <c r="D1050" s="638" t="s">
        <v>89</v>
      </c>
      <c r="E1050" s="639">
        <v>4</v>
      </c>
      <c r="F1050" s="640"/>
      <c r="G1050" s="570">
        <v>344</v>
      </c>
      <c r="H1050" s="571">
        <f>TRUNC(E1050* (1 + F1050 / 100) * G1050,2)</f>
        <v>1376</v>
      </c>
      <c r="I1050" s="707" t="e">
        <f>I1046 * (E1050 * (1+F1050/100))</f>
        <v>#REF!</v>
      </c>
      <c r="J1050" s="708" t="e">
        <f>H1050 * I1046</f>
        <v>#REF!</v>
      </c>
    </row>
    <row r="1051" spans="1:10" x14ac:dyDescent="0.35">
      <c r="A1051" s="565">
        <v>119121</v>
      </c>
      <c r="B1051" s="556"/>
      <c r="C1051" s="637" t="s">
        <v>524</v>
      </c>
      <c r="D1051" s="638" t="s">
        <v>89</v>
      </c>
      <c r="E1051" s="639">
        <v>1</v>
      </c>
      <c r="F1051" s="640"/>
      <c r="G1051" s="570">
        <v>59602</v>
      </c>
      <c r="H1051" s="571">
        <f>TRUNC(E1051* (1 + F1051 / 100) * G1051,2)</f>
        <v>59602</v>
      </c>
      <c r="I1051" s="707" t="e">
        <f>I1046 * (E1051 * (1+F1051/100))</f>
        <v>#REF!</v>
      </c>
      <c r="J1051" s="708" t="e">
        <f>H1051 * I1046</f>
        <v>#REF!</v>
      </c>
    </row>
    <row r="1052" spans="1:10" x14ac:dyDescent="0.35">
      <c r="A1052" s="582" t="s">
        <v>314</v>
      </c>
      <c r="B1052" s="554"/>
      <c r="C1052" s="630"/>
      <c r="D1052" s="631"/>
      <c r="E1052" s="554"/>
      <c r="F1052" s="555"/>
      <c r="G1052" s="577" t="s">
        <v>315</v>
      </c>
      <c r="H1052" s="635">
        <f>SUM(H1049:H1051)</f>
        <v>60978</v>
      </c>
      <c r="I1052" s="636"/>
      <c r="J1052" s="635" t="e">
        <f>SUM(J1049:J1051)</f>
        <v>#REF!</v>
      </c>
    </row>
    <row r="1053" spans="1:10" x14ac:dyDescent="0.35">
      <c r="A1053" s="565" t="s">
        <v>316</v>
      </c>
      <c r="B1053" s="554"/>
      <c r="C1053" s="633" t="s">
        <v>317</v>
      </c>
      <c r="D1053" s="631"/>
      <c r="E1053" s="554"/>
      <c r="F1053" s="555"/>
      <c r="G1053" s="577"/>
      <c r="H1053" s="578"/>
      <c r="I1053" s="634"/>
      <c r="J1053" s="578"/>
    </row>
    <row r="1054" spans="1:10" x14ac:dyDescent="0.35">
      <c r="A1054" s="565">
        <v>200007</v>
      </c>
      <c r="B1054" s="556"/>
      <c r="C1054" s="637" t="s">
        <v>380</v>
      </c>
      <c r="D1054" s="638" t="s">
        <v>319</v>
      </c>
      <c r="E1054" s="639">
        <v>0.89170000000000005</v>
      </c>
      <c r="F1054" s="640"/>
      <c r="G1054" s="570">
        <v>31422</v>
      </c>
      <c r="H1054" s="571">
        <f>TRUNC(E1054* (1 + F1054 / 100) * G1054,2)</f>
        <v>28018.99</v>
      </c>
      <c r="I1054" s="707" t="e">
        <f>I1046 * (E1054 * (1+F1054/100))</f>
        <v>#REF!</v>
      </c>
      <c r="J1054" s="708" t="e">
        <f>H1054 * I1046</f>
        <v>#REF!</v>
      </c>
    </row>
    <row r="1055" spans="1:10" x14ac:dyDescent="0.35">
      <c r="A1055" s="582" t="s">
        <v>320</v>
      </c>
      <c r="B1055" s="554"/>
      <c r="C1055" s="630"/>
      <c r="D1055" s="631"/>
      <c r="E1055" s="554"/>
      <c r="F1055" s="555"/>
      <c r="G1055" s="577" t="s">
        <v>381</v>
      </c>
      <c r="H1055" s="635">
        <f>SUM(H1053:H1054)</f>
        <v>28018.99</v>
      </c>
      <c r="I1055" s="636"/>
      <c r="J1055" s="635" t="e">
        <f>SUM(J1053:J1054)</f>
        <v>#REF!</v>
      </c>
    </row>
    <row r="1056" spans="1:10" x14ac:dyDescent="0.35">
      <c r="A1056" s="565" t="s">
        <v>322</v>
      </c>
      <c r="B1056" s="554"/>
      <c r="C1056" s="641" t="s">
        <v>323</v>
      </c>
      <c r="D1056" s="631"/>
      <c r="E1056" s="554"/>
      <c r="F1056" s="555"/>
      <c r="G1056" s="577"/>
      <c r="H1056" s="578"/>
      <c r="I1056" s="634"/>
      <c r="J1056" s="578"/>
    </row>
    <row r="1057" spans="1:10" x14ac:dyDescent="0.35">
      <c r="A1057" s="565">
        <v>300026</v>
      </c>
      <c r="B1057" s="556"/>
      <c r="C1057" s="637" t="s">
        <v>324</v>
      </c>
      <c r="D1057" s="638" t="s">
        <v>189</v>
      </c>
      <c r="E1057" s="639">
        <v>1.0009999999999999</v>
      </c>
      <c r="F1057" s="640"/>
      <c r="G1057" s="570">
        <v>2089</v>
      </c>
      <c r="H1057" s="571">
        <f>TRUNC(E1057* (1 + F1057 / 100) * G1057,2)</f>
        <v>2091.08</v>
      </c>
      <c r="I1057" s="707" t="e">
        <f>I1046 * (E1057 * (1+F1057/100))</f>
        <v>#REF!</v>
      </c>
      <c r="J1057" s="708" t="e">
        <f>H1057 * I1046</f>
        <v>#REF!</v>
      </c>
    </row>
    <row r="1058" spans="1:10" x14ac:dyDescent="0.35">
      <c r="A1058" s="582" t="s">
        <v>325</v>
      </c>
      <c r="B1058" s="554"/>
      <c r="C1058" s="630"/>
      <c r="D1058" s="631"/>
      <c r="E1058" s="554"/>
      <c r="F1058" s="555"/>
      <c r="G1058" s="577" t="s">
        <v>326</v>
      </c>
      <c r="H1058" s="635">
        <f>SUM(H1056:H1057)</f>
        <v>2091.08</v>
      </c>
      <c r="I1058" s="636"/>
      <c r="J1058" s="635" t="e">
        <f>SUM(J1056:J1057)</f>
        <v>#REF!</v>
      </c>
    </row>
    <row r="1059" spans="1:10" x14ac:dyDescent="0.35">
      <c r="A1059" s="543" t="s">
        <v>327</v>
      </c>
      <c r="B1059" s="27"/>
      <c r="C1059" s="633" t="s">
        <v>328</v>
      </c>
      <c r="D1059" s="631"/>
      <c r="E1059" s="554"/>
      <c r="F1059" s="555"/>
      <c r="G1059" s="577"/>
      <c r="H1059" s="578"/>
      <c r="I1059" s="636"/>
      <c r="J1059" s="578"/>
    </row>
    <row r="1060" spans="1:10" x14ac:dyDescent="0.35">
      <c r="A1060" s="565"/>
      <c r="B1060" s="556"/>
      <c r="C1060" s="637"/>
      <c r="D1060" s="638"/>
      <c r="E1060" s="639"/>
      <c r="F1060" s="640"/>
      <c r="G1060" s="570"/>
      <c r="H1060" s="571"/>
      <c r="I1060" s="707"/>
      <c r="J1060" s="571"/>
    </row>
    <row r="1061" spans="1:10" x14ac:dyDescent="0.35">
      <c r="A1061" s="582" t="s">
        <v>329</v>
      </c>
      <c r="B1061" s="27"/>
      <c r="C1061" s="630"/>
      <c r="D1061" s="631"/>
      <c r="E1061" s="554"/>
      <c r="F1061" s="555"/>
      <c r="G1061" s="577" t="s">
        <v>383</v>
      </c>
      <c r="H1061" s="571">
        <f>SUM(H1059:H1060)</f>
        <v>0</v>
      </c>
      <c r="I1061" s="636"/>
      <c r="J1061" s="571">
        <f>SUM(J1059:J1060)</f>
        <v>0</v>
      </c>
    </row>
    <row r="1062" spans="1:10" x14ac:dyDescent="0.35">
      <c r="A1062" s="543"/>
      <c r="B1062" s="642"/>
      <c r="C1062" s="630"/>
      <c r="D1062" s="631"/>
      <c r="E1062" s="554"/>
      <c r="F1062" s="555"/>
      <c r="G1062" s="577"/>
      <c r="H1062" s="578"/>
      <c r="I1062" s="634"/>
      <c r="J1062" s="578"/>
    </row>
    <row r="1063" spans="1:10" ht="15" thickBot="1" x14ac:dyDescent="0.4">
      <c r="A1063" s="543" t="s">
        <v>92</v>
      </c>
      <c r="B1063" s="642"/>
      <c r="C1063" s="643"/>
      <c r="D1063" s="644"/>
      <c r="E1063" s="645"/>
      <c r="F1063" s="646" t="s">
        <v>331</v>
      </c>
      <c r="G1063" s="593">
        <f>SUM(H1047:H1062)/2</f>
        <v>91088.069999999978</v>
      </c>
      <c r="H1063" s="594">
        <f>IF($A$2="CD",IF($A$3=1,ROUND(SUM(H1047:H1062)/2,0),IF($A$3=3,ROUND(SUM(H1047:H1062)/2,-1),SUM(H1047:H1062)/2)),SUM(H1047:H1062)/2)</f>
        <v>91088</v>
      </c>
      <c r="I1063" s="595"/>
      <c r="J1063" s="594" t="e">
        <f>IF($A$2="CD",IF($A$3=1,ROUND(SUM(J1047:J1062)/2,0),IF($A$3=3,ROUND(SUM(J1047:J1062)/2,-1),SUM(J1047:J1062)/2)),SUM(J1047:J1062)/2)</f>
        <v>#REF!</v>
      </c>
    </row>
    <row r="1064" spans="1:10" ht="15" thickTop="1" x14ac:dyDescent="0.35">
      <c r="A1064" s="543" t="s">
        <v>364</v>
      </c>
      <c r="B1064" s="642"/>
      <c r="C1064" s="647" t="s">
        <v>256</v>
      </c>
      <c r="D1064" s="648"/>
      <c r="E1064" s="649"/>
      <c r="F1064" s="650"/>
      <c r="G1064" s="603"/>
      <c r="H1064" s="604"/>
      <c r="I1064" s="579"/>
      <c r="J1064" s="604"/>
    </row>
    <row r="1065" spans="1:10" x14ac:dyDescent="0.35">
      <c r="A1065" s="565" t="s">
        <v>263</v>
      </c>
      <c r="B1065" s="642"/>
      <c r="C1065" s="714" t="s">
        <v>234</v>
      </c>
      <c r="D1065" s="715"/>
      <c r="E1065" s="716"/>
      <c r="F1065" s="654">
        <f>$F$3</f>
        <v>0.15</v>
      </c>
      <c r="G1065" s="712"/>
      <c r="H1065" s="713">
        <f>ROUND(H1063*F1065,2)</f>
        <v>13663.2</v>
      </c>
      <c r="I1065" s="579"/>
      <c r="J1065" s="713" t="e">
        <f>ROUND(J1063*H1065,2)</f>
        <v>#REF!</v>
      </c>
    </row>
    <row r="1066" spans="1:10" x14ac:dyDescent="0.35">
      <c r="A1066" s="565" t="s">
        <v>365</v>
      </c>
      <c r="B1066" s="642"/>
      <c r="C1066" s="714" t="s">
        <v>236</v>
      </c>
      <c r="D1066" s="715"/>
      <c r="E1066" s="716"/>
      <c r="F1066" s="654">
        <f>$G$3</f>
        <v>0.02</v>
      </c>
      <c r="G1066" s="712"/>
      <c r="H1066" s="713">
        <f>ROUND(H1063*F1066,2)</f>
        <v>1821.76</v>
      </c>
      <c r="I1066" s="579"/>
      <c r="J1066" s="713" t="e">
        <f>ROUND(J1063*H1066,2)</f>
        <v>#REF!</v>
      </c>
    </row>
    <row r="1067" spans="1:10" x14ac:dyDescent="0.35">
      <c r="A1067" s="565" t="s">
        <v>265</v>
      </c>
      <c r="B1067" s="642"/>
      <c r="C1067" s="714" t="s">
        <v>238</v>
      </c>
      <c r="D1067" s="715"/>
      <c r="E1067" s="716"/>
      <c r="F1067" s="654">
        <f>$H$3</f>
        <v>0.05</v>
      </c>
      <c r="G1067" s="712"/>
      <c r="H1067" s="713">
        <f>ROUND(H1063*F1067,2)</f>
        <v>4554.3999999999996</v>
      </c>
      <c r="I1067" s="579"/>
      <c r="J1067" s="713" t="e">
        <f>ROUND(J1063*H1067,2)</f>
        <v>#REF!</v>
      </c>
    </row>
    <row r="1068" spans="1:10" x14ac:dyDescent="0.35">
      <c r="A1068" s="565" t="s">
        <v>267</v>
      </c>
      <c r="B1068" s="642"/>
      <c r="C1068" s="714" t="s">
        <v>242</v>
      </c>
      <c r="D1068" s="715"/>
      <c r="E1068" s="716"/>
      <c r="F1068" s="654">
        <f>$I$3</f>
        <v>0.19</v>
      </c>
      <c r="G1068" s="712"/>
      <c r="H1068" s="713">
        <f>ROUND(H1067*F1068,2)</f>
        <v>865.34</v>
      </c>
      <c r="I1068" s="579"/>
      <c r="J1068" s="713" t="e">
        <f>ROUND(J1067*H1068,2)</f>
        <v>#REF!</v>
      </c>
    </row>
    <row r="1069" spans="1:10" x14ac:dyDescent="0.35">
      <c r="A1069" s="543" t="s">
        <v>366</v>
      </c>
      <c r="B1069" s="642"/>
      <c r="C1069" s="633" t="s">
        <v>367</v>
      </c>
      <c r="D1069" s="631"/>
      <c r="E1069" s="554"/>
      <c r="F1069" s="555"/>
      <c r="G1069" s="612"/>
      <c r="H1069" s="613">
        <f>SUM(H1065:H1068)</f>
        <v>20904.7</v>
      </c>
      <c r="I1069" s="588"/>
      <c r="J1069" s="613" t="e">
        <f>SUM(J1065:J1068)</f>
        <v>#REF!</v>
      </c>
    </row>
    <row r="1070" spans="1:10" ht="15" thickBot="1" x14ac:dyDescent="0.4">
      <c r="A1070" s="543" t="s">
        <v>368</v>
      </c>
      <c r="B1070" s="642"/>
      <c r="C1070" s="655"/>
      <c r="D1070" s="656"/>
      <c r="E1070" s="645"/>
      <c r="F1070" s="646" t="s">
        <v>369</v>
      </c>
      <c r="G1070" s="617">
        <f>H1069+H1063</f>
        <v>111992.7</v>
      </c>
      <c r="H1070" s="594">
        <f>IF($A$3=2,ROUND((H1063+H1069),2),IF($A$3=3,ROUND((H1063+H1069),-1),ROUND((H1063+H1069),0)))</f>
        <v>111993</v>
      </c>
      <c r="I1070" s="595"/>
      <c r="J1070" s="594" t="e">
        <f>IF($A$3=2,ROUND((J1063+J1069),2),IF($A$3=3,ROUND((J1063+J1069),-1),ROUND((J1063+J1069),0)))</f>
        <v>#REF!</v>
      </c>
    </row>
    <row r="1071" spans="1:10" ht="15" thickTop="1" x14ac:dyDescent="0.35">
      <c r="C1071" s="27"/>
      <c r="D1071" s="90"/>
      <c r="E1071" s="27"/>
      <c r="F1071" s="27"/>
      <c r="G1071" s="27"/>
      <c r="H1071" s="27"/>
      <c r="I1071" s="554"/>
      <c r="J1071" s="555"/>
    </row>
    <row r="1072" spans="1:10" ht="15" thickBot="1" x14ac:dyDescent="0.4">
      <c r="C1072" s="27"/>
      <c r="D1072" s="90"/>
      <c r="E1072" s="27"/>
      <c r="F1072" s="27"/>
      <c r="G1072" s="27"/>
      <c r="H1072" s="27"/>
      <c r="I1072" s="554"/>
      <c r="J1072" s="555"/>
    </row>
    <row r="1073" spans="1:10" ht="15" thickTop="1" x14ac:dyDescent="0.35">
      <c r="A1073" s="543" t="s">
        <v>525</v>
      </c>
      <c r="B1073" s="554"/>
      <c r="C1073" s="901" t="s">
        <v>157</v>
      </c>
      <c r="D1073" s="902"/>
      <c r="E1073" s="902"/>
      <c r="F1073" s="902"/>
      <c r="G1073" s="597"/>
      <c r="H1073" s="618" t="s">
        <v>448</v>
      </c>
      <c r="I1073" s="619" t="s">
        <v>378</v>
      </c>
      <c r="J1073" s="558" t="s">
        <v>379</v>
      </c>
    </row>
    <row r="1074" spans="1:10" x14ac:dyDescent="0.35">
      <c r="A1074" s="543"/>
      <c r="B1074" s="554"/>
      <c r="C1074" s="903"/>
      <c r="D1074" s="904"/>
      <c r="E1074" s="904"/>
      <c r="F1074" s="904"/>
      <c r="G1074" s="598"/>
      <c r="H1074" s="620" t="str">
        <f>"ITEM:   "&amp;PRESUPUESTO!$B$58</f>
        <v>ITEM:   8.1</v>
      </c>
      <c r="I1074" s="621">
        <f>PRESUPUESTO!$AQ$58</f>
        <v>0</v>
      </c>
      <c r="J1074" s="562"/>
    </row>
    <row r="1075" spans="1:10" x14ac:dyDescent="0.35">
      <c r="A1075" s="622" t="s">
        <v>301</v>
      </c>
      <c r="B1075" s="623"/>
      <c r="C1075" s="624" t="s">
        <v>88</v>
      </c>
      <c r="D1075" s="625" t="s">
        <v>89</v>
      </c>
      <c r="E1075" s="626" t="s">
        <v>90</v>
      </c>
      <c r="F1075" s="626" t="s">
        <v>302</v>
      </c>
      <c r="G1075" s="628" t="s">
        <v>303</v>
      </c>
      <c r="H1075" s="571" t="s">
        <v>304</v>
      </c>
      <c r="I1075" s="629"/>
      <c r="J1075" s="571" t="s">
        <v>304</v>
      </c>
    </row>
    <row r="1076" spans="1:10" x14ac:dyDescent="0.35">
      <c r="A1076" s="565"/>
      <c r="B1076" s="554"/>
      <c r="C1076" s="630"/>
      <c r="D1076" s="631"/>
      <c r="E1076" s="554"/>
      <c r="F1076" s="554"/>
      <c r="G1076" s="577"/>
      <c r="H1076" s="578"/>
      <c r="I1076" s="632"/>
      <c r="J1076" s="578"/>
    </row>
    <row r="1077" spans="1:10" x14ac:dyDescent="0.35">
      <c r="A1077" s="565" t="s">
        <v>305</v>
      </c>
      <c r="B1077" s="554"/>
      <c r="C1077" s="633" t="s">
        <v>306</v>
      </c>
      <c r="D1077" s="631"/>
      <c r="E1077" s="554"/>
      <c r="F1077" s="554"/>
      <c r="G1077" s="577"/>
      <c r="H1077" s="578"/>
      <c r="I1077" s="634"/>
      <c r="J1077" s="578"/>
    </row>
    <row r="1078" spans="1:10" x14ac:dyDescent="0.35">
      <c r="A1078" s="565">
        <v>100358</v>
      </c>
      <c r="B1078" s="556"/>
      <c r="C1078" s="637" t="s">
        <v>526</v>
      </c>
      <c r="D1078" s="638" t="s">
        <v>527</v>
      </c>
      <c r="E1078" s="639">
        <v>2.5</v>
      </c>
      <c r="F1078" s="640">
        <v>0</v>
      </c>
      <c r="G1078" s="570">
        <v>4883</v>
      </c>
      <c r="H1078" s="571">
        <f>TRUNC(E1078* (1 + F1078 / 100) * G1078,2)</f>
        <v>12207.5</v>
      </c>
      <c r="I1078" s="707">
        <f>I1074 * (E1078 * (1+F1078/100))</f>
        <v>0</v>
      </c>
      <c r="J1078" s="708">
        <f>H1078 * I1074</f>
        <v>0</v>
      </c>
    </row>
    <row r="1079" spans="1:10" x14ac:dyDescent="0.35">
      <c r="A1079" s="582" t="s">
        <v>314</v>
      </c>
      <c r="B1079" s="554"/>
      <c r="C1079" s="630"/>
      <c r="D1079" s="631"/>
      <c r="E1079" s="554"/>
      <c r="F1079" s="554"/>
      <c r="G1079" s="577" t="s">
        <v>315</v>
      </c>
      <c r="H1079" s="635">
        <f>SUM(H1077:H1078)</f>
        <v>12207.5</v>
      </c>
      <c r="I1079" s="636"/>
      <c r="J1079" s="635">
        <f>SUM(J1077:J1078)</f>
        <v>0</v>
      </c>
    </row>
    <row r="1080" spans="1:10" x14ac:dyDescent="0.35">
      <c r="A1080" s="565" t="s">
        <v>316</v>
      </c>
      <c r="B1080" s="554"/>
      <c r="C1080" s="633" t="s">
        <v>317</v>
      </c>
      <c r="D1080" s="631"/>
      <c r="E1080" s="554"/>
      <c r="F1080" s="554"/>
      <c r="G1080" s="577"/>
      <c r="H1080" s="578"/>
      <c r="I1080" s="634"/>
      <c r="J1080" s="578"/>
    </row>
    <row r="1081" spans="1:10" x14ac:dyDescent="0.35">
      <c r="A1081" s="565">
        <v>200022</v>
      </c>
      <c r="B1081" s="556"/>
      <c r="C1081" s="637" t="s">
        <v>395</v>
      </c>
      <c r="D1081" s="638" t="s">
        <v>319</v>
      </c>
      <c r="E1081" s="639">
        <v>1.4999999999999999E-2</v>
      </c>
      <c r="F1081" s="640">
        <v>0</v>
      </c>
      <c r="G1081" s="570">
        <v>144051</v>
      </c>
      <c r="H1081" s="571">
        <f>TRUNC(E1081* (1 + F1081 / 100) * G1081,2)</f>
        <v>2160.7600000000002</v>
      </c>
      <c r="I1081" s="707">
        <f>I1074 * (E1081 * (1+F1081/100))</f>
        <v>0</v>
      </c>
      <c r="J1081" s="708">
        <f>H1081 * I1074</f>
        <v>0</v>
      </c>
    </row>
    <row r="1082" spans="1:10" x14ac:dyDescent="0.35">
      <c r="A1082" s="582" t="s">
        <v>320</v>
      </c>
      <c r="B1082" s="554"/>
      <c r="C1082" s="630"/>
      <c r="D1082" s="631"/>
      <c r="E1082" s="554"/>
      <c r="F1082" s="554"/>
      <c r="G1082" s="577" t="s">
        <v>381</v>
      </c>
      <c r="H1082" s="635">
        <f>SUM(H1080:H1081)</f>
        <v>2160.7600000000002</v>
      </c>
      <c r="I1082" s="636"/>
      <c r="J1082" s="635">
        <f>SUM(J1080:J1081)</f>
        <v>0</v>
      </c>
    </row>
    <row r="1083" spans="1:10" x14ac:dyDescent="0.35">
      <c r="A1083" s="565" t="s">
        <v>322</v>
      </c>
      <c r="B1083" s="554"/>
      <c r="C1083" s="641" t="s">
        <v>323</v>
      </c>
      <c r="D1083" s="631"/>
      <c r="E1083" s="554"/>
      <c r="F1083" s="554"/>
      <c r="G1083" s="577"/>
      <c r="H1083" s="578"/>
      <c r="I1083" s="634"/>
      <c r="J1083" s="578"/>
    </row>
    <row r="1084" spans="1:10" x14ac:dyDescent="0.35">
      <c r="A1084" s="565">
        <v>300026</v>
      </c>
      <c r="B1084" s="556"/>
      <c r="C1084" s="637" t="s">
        <v>324</v>
      </c>
      <c r="D1084" s="638" t="s">
        <v>189</v>
      </c>
      <c r="E1084" s="639">
        <v>8.7999999999999995E-2</v>
      </c>
      <c r="F1084" s="640">
        <v>0</v>
      </c>
      <c r="G1084" s="570">
        <v>2089</v>
      </c>
      <c r="H1084" s="571">
        <f>TRUNC(E1084* (1 + F1084 / 100) * G1084,2)</f>
        <v>183.83</v>
      </c>
      <c r="I1084" s="707">
        <f>I1074 * (E1084 * (1+F1084/100))</f>
        <v>0</v>
      </c>
      <c r="J1084" s="708">
        <f>H1084 * I1074</f>
        <v>0</v>
      </c>
    </row>
    <row r="1085" spans="1:10" x14ac:dyDescent="0.35">
      <c r="A1085" s="582" t="s">
        <v>325</v>
      </c>
      <c r="B1085" s="554"/>
      <c r="C1085" s="630"/>
      <c r="D1085" s="631"/>
      <c r="E1085" s="554"/>
      <c r="F1085" s="554"/>
      <c r="G1085" s="577" t="s">
        <v>326</v>
      </c>
      <c r="H1085" s="635">
        <f>SUM(H1083:H1084)</f>
        <v>183.83</v>
      </c>
      <c r="I1085" s="636"/>
      <c r="J1085" s="635">
        <f>SUM(J1083:J1084)</f>
        <v>0</v>
      </c>
    </row>
    <row r="1086" spans="1:10" x14ac:dyDescent="0.35">
      <c r="A1086" s="543" t="s">
        <v>327</v>
      </c>
      <c r="B1086" s="27"/>
      <c r="C1086" s="633" t="s">
        <v>328</v>
      </c>
      <c r="D1086" s="631"/>
      <c r="E1086" s="554"/>
      <c r="F1086" s="554"/>
      <c r="G1086" s="577"/>
      <c r="H1086" s="578"/>
      <c r="I1086" s="636"/>
      <c r="J1086" s="578"/>
    </row>
    <row r="1087" spans="1:10" x14ac:dyDescent="0.35">
      <c r="A1087" s="565"/>
      <c r="B1087" s="556"/>
      <c r="C1087" s="637"/>
      <c r="D1087" s="638"/>
      <c r="E1087" s="639"/>
      <c r="F1087" s="639"/>
      <c r="G1087" s="570"/>
      <c r="H1087" s="571"/>
      <c r="I1087" s="707"/>
      <c r="J1087" s="571"/>
    </row>
    <row r="1088" spans="1:10" x14ac:dyDescent="0.35">
      <c r="A1088" s="582" t="s">
        <v>329</v>
      </c>
      <c r="B1088" s="27"/>
      <c r="C1088" s="630"/>
      <c r="D1088" s="631"/>
      <c r="E1088" s="554"/>
      <c r="F1088" s="554"/>
      <c r="G1088" s="577" t="s">
        <v>383</v>
      </c>
      <c r="H1088" s="571">
        <f>SUM(H1086:H1087)</f>
        <v>0</v>
      </c>
      <c r="I1088" s="636"/>
      <c r="J1088" s="571">
        <f>SUM(J1086:J1087)</f>
        <v>0</v>
      </c>
    </row>
    <row r="1089" spans="1:10" x14ac:dyDescent="0.35">
      <c r="A1089" s="543"/>
      <c r="B1089" s="642"/>
      <c r="C1089" s="630"/>
      <c r="D1089" s="631"/>
      <c r="E1089" s="554"/>
      <c r="F1089" s="554"/>
      <c r="G1089" s="577"/>
      <c r="H1089" s="578"/>
      <c r="I1089" s="634"/>
      <c r="J1089" s="578"/>
    </row>
    <row r="1090" spans="1:10" ht="15" thickBot="1" x14ac:dyDescent="0.4">
      <c r="A1090" s="543" t="s">
        <v>92</v>
      </c>
      <c r="B1090" s="642"/>
      <c r="C1090" s="643"/>
      <c r="D1090" s="644"/>
      <c r="E1090" s="645"/>
      <c r="F1090" s="646" t="s">
        <v>331</v>
      </c>
      <c r="G1090" s="593">
        <f>SUM(H1075:H1089)/2</f>
        <v>14552.090000000004</v>
      </c>
      <c r="H1090" s="594">
        <f>IF('[2]ANALISIS PERS'!$A$2="CD",IF('[2]ANALISIS PERS'!$A$3=1,ROUND(SUM(H1075:H1089)/2,0),IF('[2]ANALISIS PERS'!$A$3=3,ROUND(SUM(H1075:H1089)/2,-1),SUM(H1075:H1089)/2)),SUM(H1075:H1089)/2)</f>
        <v>14550</v>
      </c>
      <c r="I1090" s="595"/>
      <c r="J1090" s="594">
        <f>IF('[2]ANALISIS PERS'!$A$2="CD",IF('[2]ANALISIS PERS'!$A$3=1,ROUND(SUM(J1075:J1089)/2,0),IF('[2]ANALISIS PERS'!$A$3=3,ROUND(SUM(J1075:J1089)/2,-1),SUM(J1075:J1089)/2)),SUM(J1075:J1089)/2)</f>
        <v>0</v>
      </c>
    </row>
    <row r="1091" spans="1:10" ht="15" thickTop="1" x14ac:dyDescent="0.35">
      <c r="A1091" s="543" t="s">
        <v>364</v>
      </c>
      <c r="B1091" s="642"/>
      <c r="C1091" s="647" t="s">
        <v>256</v>
      </c>
      <c r="D1091" s="648"/>
      <c r="E1091" s="649"/>
      <c r="F1091" s="649"/>
      <c r="G1091" s="603"/>
      <c r="H1091" s="604"/>
      <c r="I1091" s="579"/>
      <c r="J1091" s="604"/>
    </row>
    <row r="1092" spans="1:10" x14ac:dyDescent="0.35">
      <c r="A1092" s="565" t="s">
        <v>263</v>
      </c>
      <c r="B1092" s="642"/>
      <c r="C1092" s="714" t="s">
        <v>234</v>
      </c>
      <c r="D1092" s="715"/>
      <c r="E1092" s="716"/>
      <c r="F1092" s="717">
        <f>'[2]ANALISIS PERS'!$F$3</f>
        <v>0</v>
      </c>
      <c r="G1092" s="712"/>
      <c r="H1092" s="713">
        <f>ROUND(H1090*F1092,2)</f>
        <v>0</v>
      </c>
      <c r="I1092" s="579"/>
      <c r="J1092" s="713">
        <f>ROUND(J1090*H1092,2)</f>
        <v>0</v>
      </c>
    </row>
    <row r="1093" spans="1:10" x14ac:dyDescent="0.35">
      <c r="A1093" s="565" t="s">
        <v>365</v>
      </c>
      <c r="B1093" s="642"/>
      <c r="C1093" s="714" t="s">
        <v>236</v>
      </c>
      <c r="D1093" s="715"/>
      <c r="E1093" s="716"/>
      <c r="F1093" s="717">
        <f>'[2]ANALISIS PERS'!$G$3</f>
        <v>0</v>
      </c>
      <c r="G1093" s="712"/>
      <c r="H1093" s="713">
        <f>ROUND(H1090*F1093,2)</f>
        <v>0</v>
      </c>
      <c r="I1093" s="579"/>
      <c r="J1093" s="713">
        <f>ROUND(J1090*H1093,2)</f>
        <v>0</v>
      </c>
    </row>
    <row r="1094" spans="1:10" x14ac:dyDescent="0.35">
      <c r="A1094" s="565" t="s">
        <v>265</v>
      </c>
      <c r="B1094" s="642"/>
      <c r="C1094" s="714" t="s">
        <v>238</v>
      </c>
      <c r="D1094" s="715"/>
      <c r="E1094" s="716"/>
      <c r="F1094" s="717">
        <f>'[2]ANALISIS PERS'!$H$3</f>
        <v>0</v>
      </c>
      <c r="G1094" s="712"/>
      <c r="H1094" s="713">
        <f>ROUND(H1090*F1094,2)</f>
        <v>0</v>
      </c>
      <c r="I1094" s="579"/>
      <c r="J1094" s="713">
        <f>ROUND(J1090*H1094,2)</f>
        <v>0</v>
      </c>
    </row>
    <row r="1095" spans="1:10" x14ac:dyDescent="0.35">
      <c r="A1095" s="565" t="s">
        <v>267</v>
      </c>
      <c r="B1095" s="642"/>
      <c r="C1095" s="714" t="s">
        <v>242</v>
      </c>
      <c r="D1095" s="715"/>
      <c r="E1095" s="716"/>
      <c r="F1095" s="717">
        <f>'[2]ANALISIS PERS'!$I$3</f>
        <v>0</v>
      </c>
      <c r="G1095" s="712"/>
      <c r="H1095" s="713">
        <f>ROUND(H1094*F1095,2)</f>
        <v>0</v>
      </c>
      <c r="I1095" s="579"/>
      <c r="J1095" s="713">
        <f>ROUND(J1094*H1095,2)</f>
        <v>0</v>
      </c>
    </row>
    <row r="1096" spans="1:10" x14ac:dyDescent="0.35">
      <c r="A1096" s="543" t="s">
        <v>366</v>
      </c>
      <c r="B1096" s="642"/>
      <c r="C1096" s="633" t="s">
        <v>367</v>
      </c>
      <c r="D1096" s="631"/>
      <c r="E1096" s="554"/>
      <c r="F1096" s="554"/>
      <c r="G1096" s="612"/>
      <c r="H1096" s="613">
        <f>SUM(H1092:H1095)</f>
        <v>0</v>
      </c>
      <c r="I1096" s="588"/>
      <c r="J1096" s="613">
        <f>SUM(J1092:J1095)</f>
        <v>0</v>
      </c>
    </row>
    <row r="1097" spans="1:10" ht="15" thickBot="1" x14ac:dyDescent="0.4">
      <c r="A1097" s="543" t="s">
        <v>368</v>
      </c>
      <c r="B1097" s="642"/>
      <c r="C1097" s="655"/>
      <c r="D1097" s="656"/>
      <c r="E1097" s="645"/>
      <c r="F1097" s="646" t="s">
        <v>369</v>
      </c>
      <c r="G1097" s="617">
        <f>H1096+H1090</f>
        <v>14550</v>
      </c>
      <c r="H1097" s="594">
        <f>IF('[2]ANALISIS PERS'!$A$3=2,ROUND((H1090+H1096),2),IF('[2]ANALISIS PERS'!$A$3=3,ROUND((H1090+H1096),-1),ROUND((H1090+H1096),0)))</f>
        <v>14550</v>
      </c>
      <c r="I1097" s="595"/>
      <c r="J1097" s="594">
        <f>IF('[2]ANALISIS PERS'!$A$3=2,ROUND((J1090+J1096),2),IF('[2]ANALISIS PERS'!$A$3=3,ROUND((J1090+J1096),-1),ROUND((J1090+J1096),0)))</f>
        <v>0</v>
      </c>
    </row>
    <row r="1098" spans="1:10" ht="15" thickTop="1" x14ac:dyDescent="0.35">
      <c r="C1098" s="27"/>
      <c r="D1098" s="90"/>
      <c r="E1098" s="27"/>
      <c r="F1098" s="27"/>
      <c r="G1098" s="27"/>
      <c r="H1098" s="27"/>
      <c r="I1098" s="554"/>
      <c r="J1098" s="555"/>
    </row>
    <row r="1099" spans="1:10" ht="15" thickBot="1" x14ac:dyDescent="0.4">
      <c r="C1099" s="27"/>
      <c r="D1099" s="90"/>
      <c r="E1099" s="27"/>
      <c r="F1099" s="27"/>
      <c r="G1099" s="27"/>
      <c r="H1099" s="27"/>
      <c r="I1099" s="554"/>
      <c r="J1099" s="555"/>
    </row>
    <row r="1100" spans="1:10" ht="15" thickTop="1" x14ac:dyDescent="0.35">
      <c r="A1100" s="543" t="s">
        <v>528</v>
      </c>
      <c r="B1100" s="556"/>
      <c r="C1100" s="913" t="s">
        <v>158</v>
      </c>
      <c r="D1100" s="914"/>
      <c r="E1100" s="914"/>
      <c r="F1100" s="914"/>
      <c r="G1100" s="557"/>
      <c r="H1100" s="558" t="s">
        <v>529</v>
      </c>
      <c r="I1100" s="559" t="s">
        <v>299</v>
      </c>
      <c r="J1100" s="560" t="s">
        <v>95</v>
      </c>
    </row>
    <row r="1101" spans="1:10" x14ac:dyDescent="0.35">
      <c r="A1101" s="543"/>
      <c r="B1101" s="556"/>
      <c r="C1101" s="915"/>
      <c r="D1101" s="916"/>
      <c r="E1101" s="916"/>
      <c r="F1101" s="916"/>
      <c r="G1101" s="561"/>
      <c r="H1101" s="562" t="e">
        <f>"ITEM:   "&amp;PRESUPUESTO!#REF!</f>
        <v>#REF!</v>
      </c>
      <c r="I1101" s="599" t="e">
        <f>PRESUPUESTO!#REF!</f>
        <v>#REF!</v>
      </c>
      <c r="J1101" s="564"/>
    </row>
    <row r="1102" spans="1:10" x14ac:dyDescent="0.35">
      <c r="A1102" s="565" t="s">
        <v>301</v>
      </c>
      <c r="B1102" s="556"/>
      <c r="C1102" s="566" t="s">
        <v>88</v>
      </c>
      <c r="D1102" s="567" t="s">
        <v>89</v>
      </c>
      <c r="E1102" s="568" t="s">
        <v>90</v>
      </c>
      <c r="F1102" s="569" t="s">
        <v>302</v>
      </c>
      <c r="G1102" s="570" t="s">
        <v>303</v>
      </c>
      <c r="H1102" s="571" t="s">
        <v>304</v>
      </c>
      <c r="I1102" s="707"/>
      <c r="J1102" s="708" t="s">
        <v>304</v>
      </c>
    </row>
    <row r="1103" spans="1:10" x14ac:dyDescent="0.35">
      <c r="A1103" s="565"/>
      <c r="B1103" s="556"/>
      <c r="C1103" s="574"/>
      <c r="D1103" s="543"/>
      <c r="E1103" s="575"/>
      <c r="F1103" s="576"/>
      <c r="G1103" s="577"/>
      <c r="H1103" s="578"/>
      <c r="I1103" s="579"/>
      <c r="J1103" s="580"/>
    </row>
    <row r="1104" spans="1:10" x14ac:dyDescent="0.35">
      <c r="A1104" s="565" t="s">
        <v>305</v>
      </c>
      <c r="B1104" s="556"/>
      <c r="C1104" s="581" t="s">
        <v>306</v>
      </c>
      <c r="D1104" s="543"/>
      <c r="E1104" s="575"/>
      <c r="F1104" s="576"/>
      <c r="G1104" s="577"/>
      <c r="H1104" s="578"/>
      <c r="I1104" s="579"/>
      <c r="J1104" s="580"/>
    </row>
    <row r="1105" spans="1:10" x14ac:dyDescent="0.35">
      <c r="A1105" s="565">
        <v>101657</v>
      </c>
      <c r="B1105" s="556" t="s">
        <v>422</v>
      </c>
      <c r="C1105" s="566" t="s">
        <v>530</v>
      </c>
      <c r="D1105" s="567" t="s">
        <v>312</v>
      </c>
      <c r="E1105" s="568">
        <v>0.16600000000000001</v>
      </c>
      <c r="F1105" s="569"/>
      <c r="G1105" s="570">
        <v>8438</v>
      </c>
      <c r="H1105" s="571">
        <f>TRUNC(E1105* (1 + F1105 / 100) * G1105,2)</f>
        <v>1400.7</v>
      </c>
      <c r="I1105" s="707" t="e">
        <f>I1101 * (E1105 * (1+F1105/100))</f>
        <v>#REF!</v>
      </c>
      <c r="J1105" s="708" t="e">
        <f>H1105 * I1101</f>
        <v>#REF!</v>
      </c>
    </row>
    <row r="1106" spans="1:10" x14ac:dyDescent="0.35">
      <c r="A1106" s="565">
        <v>100109</v>
      </c>
      <c r="B1106" s="556" t="s">
        <v>458</v>
      </c>
      <c r="C1106" s="566" t="s">
        <v>531</v>
      </c>
      <c r="D1106" s="567" t="s">
        <v>346</v>
      </c>
      <c r="E1106" s="568">
        <v>0.06</v>
      </c>
      <c r="F1106" s="569"/>
      <c r="G1106" s="570">
        <v>62476</v>
      </c>
      <c r="H1106" s="571">
        <f>TRUNC(E1106* (1 + F1106 / 100) * G1106,2)</f>
        <v>3748.56</v>
      </c>
      <c r="I1106" s="707" t="e">
        <f>I1101 * (E1106 * (1+F1106/100))</f>
        <v>#REF!</v>
      </c>
      <c r="J1106" s="708" t="e">
        <f>H1106 * I1101</f>
        <v>#REF!</v>
      </c>
    </row>
    <row r="1107" spans="1:10" x14ac:dyDescent="0.35">
      <c r="A1107" s="565">
        <v>106158</v>
      </c>
      <c r="B1107" s="556" t="s">
        <v>148</v>
      </c>
      <c r="C1107" s="566" t="s">
        <v>532</v>
      </c>
      <c r="D1107" s="567" t="s">
        <v>89</v>
      </c>
      <c r="E1107" s="568">
        <v>0.33300000000000002</v>
      </c>
      <c r="F1107" s="569"/>
      <c r="G1107" s="570">
        <v>69264</v>
      </c>
      <c r="H1107" s="571">
        <f>TRUNC(E1107* (1 + F1107 / 100) * G1107,2)</f>
        <v>23064.91</v>
      </c>
      <c r="I1107" s="707" t="e">
        <f>I1101 * (E1107 * (1+F1107/100))</f>
        <v>#REF!</v>
      </c>
      <c r="J1107" s="708" t="e">
        <f>H1107 * I1101</f>
        <v>#REF!</v>
      </c>
    </row>
    <row r="1108" spans="1:10" x14ac:dyDescent="0.35">
      <c r="A1108" s="565">
        <v>105052</v>
      </c>
      <c r="B1108" s="556" t="s">
        <v>533</v>
      </c>
      <c r="C1108" s="718" t="s">
        <v>534</v>
      </c>
      <c r="D1108" s="719" t="s">
        <v>89</v>
      </c>
      <c r="E1108" s="720">
        <v>0.04</v>
      </c>
      <c r="F1108" s="721"/>
      <c r="G1108" s="722">
        <v>2994815</v>
      </c>
      <c r="H1108" s="723">
        <f>TRUNC(E1108* (1 + F1108 / 100) * G1108,2)</f>
        <v>119792.6</v>
      </c>
      <c r="I1108" s="724" t="e">
        <f>I1101 * (E1108 * (1+F1108/100))</f>
        <v>#REF!</v>
      </c>
      <c r="J1108" s="680" t="e">
        <f>H1108 * I1101</f>
        <v>#REF!</v>
      </c>
    </row>
    <row r="1109" spans="1:10" x14ac:dyDescent="0.35">
      <c r="A1109" s="582" t="s">
        <v>314</v>
      </c>
      <c r="B1109" s="556"/>
      <c r="C1109" s="574"/>
      <c r="D1109" s="543"/>
      <c r="E1109" s="575"/>
      <c r="F1109" s="576"/>
      <c r="G1109" s="577" t="s">
        <v>315</v>
      </c>
      <c r="H1109" s="583">
        <f>SUM(H1104:H1108)</f>
        <v>148006.77000000002</v>
      </c>
      <c r="I1109" s="579"/>
      <c r="J1109" s="584" t="e">
        <f>SUM(J1104:J1108)</f>
        <v>#REF!</v>
      </c>
    </row>
    <row r="1110" spans="1:10" x14ac:dyDescent="0.35">
      <c r="A1110" s="565" t="s">
        <v>316</v>
      </c>
      <c r="B1110" s="556"/>
      <c r="C1110" s="581" t="s">
        <v>317</v>
      </c>
      <c r="D1110" s="543"/>
      <c r="E1110" s="575"/>
      <c r="F1110" s="576"/>
      <c r="G1110" s="577"/>
      <c r="H1110" s="578"/>
      <c r="I1110" s="579"/>
      <c r="J1110" s="580"/>
    </row>
    <row r="1111" spans="1:10" x14ac:dyDescent="0.35">
      <c r="A1111" s="565">
        <v>200008</v>
      </c>
      <c r="B1111" s="556" t="s">
        <v>317</v>
      </c>
      <c r="C1111" s="566" t="s">
        <v>318</v>
      </c>
      <c r="D1111" s="567" t="s">
        <v>319</v>
      </c>
      <c r="E1111" s="568">
        <v>0.05</v>
      </c>
      <c r="F1111" s="569"/>
      <c r="G1111" s="570">
        <v>27694</v>
      </c>
      <c r="H1111" s="571">
        <f>TRUNC(E1111* (1 + F1111 / 100) * G1111,2)</f>
        <v>1384.7</v>
      </c>
      <c r="I1111" s="724" t="e">
        <f>I1101 * (E1111 * (1+F1111/100))</f>
        <v>#REF!</v>
      </c>
      <c r="J1111" s="725" t="e">
        <f>H1111 * I1101</f>
        <v>#REF!</v>
      </c>
    </row>
    <row r="1112" spans="1:10" x14ac:dyDescent="0.35">
      <c r="A1112" s="565">
        <v>200030</v>
      </c>
      <c r="B1112" s="556" t="s">
        <v>317</v>
      </c>
      <c r="C1112" s="566" t="s">
        <v>535</v>
      </c>
      <c r="D1112" s="567" t="s">
        <v>350</v>
      </c>
      <c r="E1112" s="568">
        <v>0.4</v>
      </c>
      <c r="F1112" s="569"/>
      <c r="G1112" s="570">
        <v>57657</v>
      </c>
      <c r="H1112" s="571">
        <f>TRUNC(E1112* (1 + F1112 / 100) * G1112,2)</f>
        <v>23062.799999999999</v>
      </c>
      <c r="I1112" s="724" t="e">
        <f>I1101 * (E1112 * (1+F1112/100))</f>
        <v>#REF!</v>
      </c>
      <c r="J1112" s="725" t="e">
        <f>H1112 * I1101</f>
        <v>#REF!</v>
      </c>
    </row>
    <row r="1113" spans="1:10" x14ac:dyDescent="0.35">
      <c r="A1113" s="565">
        <v>200026</v>
      </c>
      <c r="B1113" s="556" t="s">
        <v>317</v>
      </c>
      <c r="C1113" s="566" t="s">
        <v>389</v>
      </c>
      <c r="D1113" s="567" t="s">
        <v>319</v>
      </c>
      <c r="E1113" s="568">
        <v>0.1</v>
      </c>
      <c r="F1113" s="569"/>
      <c r="G1113" s="570">
        <v>33387</v>
      </c>
      <c r="H1113" s="571">
        <f>TRUNC(E1113* (1 + F1113 / 100) * G1113,2)</f>
        <v>3338.7</v>
      </c>
      <c r="I1113" s="724" t="e">
        <f>I1101 * (E1113 * (1+F1113/100))</f>
        <v>#REF!</v>
      </c>
      <c r="J1113" s="725" t="e">
        <f>H1113 * I1101</f>
        <v>#REF!</v>
      </c>
    </row>
    <row r="1114" spans="1:10" x14ac:dyDescent="0.35">
      <c r="A1114" s="582" t="s">
        <v>320</v>
      </c>
      <c r="B1114" s="556"/>
      <c r="C1114" s="574"/>
      <c r="D1114" s="543"/>
      <c r="E1114" s="575"/>
      <c r="F1114" s="576"/>
      <c r="G1114" s="577" t="s">
        <v>321</v>
      </c>
      <c r="H1114" s="583">
        <f>SUM(H1110:H1113)</f>
        <v>27786.2</v>
      </c>
      <c r="I1114" s="579"/>
      <c r="J1114" s="584" t="e">
        <f>SUM(J1110:J1113)</f>
        <v>#REF!</v>
      </c>
    </row>
    <row r="1115" spans="1:10" x14ac:dyDescent="0.35">
      <c r="A1115" s="565" t="s">
        <v>322</v>
      </c>
      <c r="B1115" s="556"/>
      <c r="C1115" s="585" t="s">
        <v>323</v>
      </c>
      <c r="D1115" s="543"/>
      <c r="E1115" s="575"/>
      <c r="F1115" s="576"/>
      <c r="G1115" s="577"/>
      <c r="H1115" s="578"/>
      <c r="I1115" s="579"/>
      <c r="J1115" s="580"/>
    </row>
    <row r="1116" spans="1:10" x14ac:dyDescent="0.35">
      <c r="A1116" s="565">
        <v>300040</v>
      </c>
      <c r="B1116" s="556" t="s">
        <v>323</v>
      </c>
      <c r="C1116" s="566" t="s">
        <v>536</v>
      </c>
      <c r="D1116" s="567" t="s">
        <v>352</v>
      </c>
      <c r="E1116" s="568">
        <v>0.06</v>
      </c>
      <c r="F1116" s="569"/>
      <c r="G1116" s="570">
        <v>37342</v>
      </c>
      <c r="H1116" s="571">
        <f>TRUNC(E1116* (1 + F1116 / 100) * G1116,2)</f>
        <v>2240.52</v>
      </c>
      <c r="I1116" s="724" t="e">
        <f>I1101 * (E1116 * (1+F1116/100))</f>
        <v>#REF!</v>
      </c>
      <c r="J1116" s="725" t="e">
        <f>H1116 * I1101</f>
        <v>#REF!</v>
      </c>
    </row>
    <row r="1117" spans="1:10" x14ac:dyDescent="0.35">
      <c r="A1117" s="565">
        <v>300048</v>
      </c>
      <c r="B1117" s="556" t="s">
        <v>323</v>
      </c>
      <c r="C1117" s="566" t="s">
        <v>494</v>
      </c>
      <c r="D1117" s="567" t="s">
        <v>352</v>
      </c>
      <c r="E1117" s="568">
        <v>0.12</v>
      </c>
      <c r="F1117" s="569"/>
      <c r="G1117" s="570">
        <v>68364</v>
      </c>
      <c r="H1117" s="571">
        <f>TRUNC(E1117* (1 + F1117 / 100) * G1117,2)</f>
        <v>8203.68</v>
      </c>
      <c r="I1117" s="724" t="e">
        <f>I1101 * (E1117 * (1+F1117/100))</f>
        <v>#REF!</v>
      </c>
      <c r="J1117" s="725" t="e">
        <f>H1117 * I1101</f>
        <v>#REF!</v>
      </c>
    </row>
    <row r="1118" spans="1:10" x14ac:dyDescent="0.35">
      <c r="A1118" s="565">
        <v>300026</v>
      </c>
      <c r="B1118" s="556" t="s">
        <v>323</v>
      </c>
      <c r="C1118" s="566" t="s">
        <v>324</v>
      </c>
      <c r="D1118" s="567" t="s">
        <v>189</v>
      </c>
      <c r="E1118" s="568">
        <v>0.99999999999999989</v>
      </c>
      <c r="F1118" s="569"/>
      <c r="G1118" s="570">
        <v>2089</v>
      </c>
      <c r="H1118" s="571">
        <f>TRUNC(E1118* (1 + F1118 / 100) * G1118,2)</f>
        <v>2089</v>
      </c>
      <c r="I1118" s="724" t="e">
        <f>I1101 * (E1118 * (1+F1118/100))</f>
        <v>#REF!</v>
      </c>
      <c r="J1118" s="725" t="e">
        <f>H1118 * I1101</f>
        <v>#REF!</v>
      </c>
    </row>
    <row r="1119" spans="1:10" x14ac:dyDescent="0.35">
      <c r="A1119" s="565">
        <v>300035</v>
      </c>
      <c r="B1119" s="556" t="s">
        <v>323</v>
      </c>
      <c r="C1119" s="566" t="s">
        <v>537</v>
      </c>
      <c r="D1119" s="567" t="s">
        <v>352</v>
      </c>
      <c r="E1119" s="568">
        <v>0.03</v>
      </c>
      <c r="F1119" s="569"/>
      <c r="G1119" s="570">
        <v>69656</v>
      </c>
      <c r="H1119" s="571">
        <f>TRUNC(E1119* (1 + F1119 / 100) * G1119,2)</f>
        <v>2089.6799999999998</v>
      </c>
      <c r="I1119" s="724" t="e">
        <f>I1101 * (E1119 * (1+F1119/100))</f>
        <v>#REF!</v>
      </c>
      <c r="J1119" s="725" t="e">
        <f>H1119 * I1101</f>
        <v>#REF!</v>
      </c>
    </row>
    <row r="1120" spans="1:10" x14ac:dyDescent="0.35">
      <c r="A1120" s="565">
        <v>300002</v>
      </c>
      <c r="B1120" s="556" t="s">
        <v>323</v>
      </c>
      <c r="C1120" s="566" t="s">
        <v>412</v>
      </c>
      <c r="D1120" s="567" t="s">
        <v>413</v>
      </c>
      <c r="E1120" s="568">
        <v>0.1</v>
      </c>
      <c r="F1120" s="569"/>
      <c r="G1120" s="570">
        <v>1580</v>
      </c>
      <c r="H1120" s="571">
        <f>TRUNC(E1120* (1 + F1120 / 100) * G1120,2)</f>
        <v>158</v>
      </c>
      <c r="I1120" s="724" t="e">
        <f>I1101 * (E1120 * (1+F1120/100))</f>
        <v>#REF!</v>
      </c>
      <c r="J1120" s="725" t="e">
        <f>H1120 * I1101</f>
        <v>#REF!</v>
      </c>
    </row>
    <row r="1121" spans="1:10" x14ac:dyDescent="0.35">
      <c r="A1121" s="582" t="s">
        <v>325</v>
      </c>
      <c r="B1121" s="556"/>
      <c r="C1121" s="574"/>
      <c r="D1121" s="543"/>
      <c r="E1121" s="575"/>
      <c r="F1121" s="576"/>
      <c r="G1121" s="577" t="s">
        <v>326</v>
      </c>
      <c r="H1121" s="583">
        <f>SUM(H1115:H1120)</f>
        <v>14780.880000000001</v>
      </c>
      <c r="I1121" s="579"/>
      <c r="J1121" s="584" t="e">
        <f>SUM(J1115:J1120)</f>
        <v>#REF!</v>
      </c>
    </row>
    <row r="1122" spans="1:10" x14ac:dyDescent="0.35">
      <c r="A1122" s="543" t="s">
        <v>327</v>
      </c>
      <c r="B1122" s="586"/>
      <c r="C1122" s="581" t="s">
        <v>328</v>
      </c>
      <c r="D1122" s="543"/>
      <c r="E1122" s="575"/>
      <c r="F1122" s="576"/>
      <c r="G1122" s="577"/>
      <c r="H1122" s="578"/>
      <c r="I1122" s="579"/>
      <c r="J1122" s="580"/>
    </row>
    <row r="1123" spans="1:10" x14ac:dyDescent="0.35">
      <c r="A1123" s="565"/>
      <c r="B1123" s="556"/>
      <c r="C1123" s="566"/>
      <c r="D1123" s="567"/>
      <c r="E1123" s="568"/>
      <c r="F1123" s="569"/>
      <c r="G1123" s="570"/>
      <c r="H1123" s="571"/>
      <c r="I1123" s="724"/>
      <c r="J1123" s="725"/>
    </row>
    <row r="1124" spans="1:10" x14ac:dyDescent="0.35">
      <c r="A1124" s="582" t="s">
        <v>329</v>
      </c>
      <c r="B1124" s="586"/>
      <c r="C1124" s="574"/>
      <c r="D1124" s="543"/>
      <c r="E1124" s="575"/>
      <c r="F1124" s="576"/>
      <c r="G1124" s="577" t="s">
        <v>330</v>
      </c>
      <c r="H1124" s="571">
        <f>SUM(H1122:H1123)</f>
        <v>0</v>
      </c>
      <c r="I1124" s="579"/>
      <c r="J1124" s="725">
        <f>SUM(J1122:J1123)</f>
        <v>0</v>
      </c>
    </row>
    <row r="1125" spans="1:10" x14ac:dyDescent="0.35">
      <c r="A1125" s="543"/>
      <c r="B1125" s="587"/>
      <c r="C1125" s="574"/>
      <c r="D1125" s="543"/>
      <c r="E1125" s="575"/>
      <c r="F1125" s="576"/>
      <c r="G1125" s="577"/>
      <c r="H1125" s="578"/>
      <c r="I1125" s="579"/>
      <c r="J1125" s="580"/>
    </row>
    <row r="1126" spans="1:10" ht="15" thickBot="1" x14ac:dyDescent="0.4">
      <c r="A1126" s="543" t="s">
        <v>92</v>
      </c>
      <c r="B1126" s="587"/>
      <c r="C1126" s="589"/>
      <c r="D1126" s="590"/>
      <c r="E1126" s="591"/>
      <c r="F1126" s="592" t="s">
        <v>331</v>
      </c>
      <c r="G1126" s="593">
        <f>SUM(H1102:H1125)/2</f>
        <v>190573.85000000003</v>
      </c>
      <c r="H1126" s="594">
        <f>IF($A$2="CD",IF($A$3=1,ROUND(SUM(H1102:H1125)/2,0),IF($A$3=3,ROUND(SUM(H1102:H1125)/2,-1),SUM(H1102:H1125)/2)),SUM(H1102:H1125)/2)</f>
        <v>190574</v>
      </c>
      <c r="I1126" s="595" t="e">
        <f>SUM(J1102:J1125)/2</f>
        <v>#REF!</v>
      </c>
      <c r="J1126" s="596" t="e">
        <f>IF($A$2="CD",IF($A$3=1,ROUND(SUM(J1102:J1125)/2,0),IF($A$3=3,ROUND(SUM(J1102:J1125)/2,-1),SUM(J1102:J1125)/2)),SUM(J1102:J1125)/2)</f>
        <v>#REF!</v>
      </c>
    </row>
    <row r="1127" spans="1:10" ht="15" thickTop="1" x14ac:dyDescent="0.35">
      <c r="A1127" s="543" t="s">
        <v>364</v>
      </c>
      <c r="B1127" s="587"/>
      <c r="C1127" s="600" t="s">
        <v>256</v>
      </c>
      <c r="D1127" s="601"/>
      <c r="E1127" s="602"/>
      <c r="F1127" s="658"/>
      <c r="G1127" s="603"/>
      <c r="H1127" s="604"/>
      <c r="I1127" s="579"/>
      <c r="J1127" s="605"/>
    </row>
    <row r="1128" spans="1:10" x14ac:dyDescent="0.35">
      <c r="A1128" s="565" t="s">
        <v>263</v>
      </c>
      <c r="B1128" s="587"/>
      <c r="C1128" s="726" t="s">
        <v>234</v>
      </c>
      <c r="D1128" s="727"/>
      <c r="E1128" s="728"/>
      <c r="F1128" s="659">
        <f>$F$3</f>
        <v>0.15</v>
      </c>
      <c r="G1128" s="729"/>
      <c r="H1128" s="730">
        <f>ROUND(H1126*F1128,2)</f>
        <v>28586.1</v>
      </c>
      <c r="I1128" s="579"/>
      <c r="J1128" s="725" t="e">
        <f>ROUND(J1126*F1128,2)</f>
        <v>#REF!</v>
      </c>
    </row>
    <row r="1129" spans="1:10" x14ac:dyDescent="0.35">
      <c r="A1129" s="565" t="s">
        <v>365</v>
      </c>
      <c r="B1129" s="587"/>
      <c r="C1129" s="726" t="s">
        <v>236</v>
      </c>
      <c r="D1129" s="727"/>
      <c r="E1129" s="728"/>
      <c r="F1129" s="659">
        <f>$G$3</f>
        <v>0.02</v>
      </c>
      <c r="G1129" s="729"/>
      <c r="H1129" s="730">
        <f>ROUND(H1126*F1129,2)</f>
        <v>3811.48</v>
      </c>
      <c r="I1129" s="579"/>
      <c r="J1129" s="725" t="e">
        <f>ROUND(J1126*F1129,2)</f>
        <v>#REF!</v>
      </c>
    </row>
    <row r="1130" spans="1:10" x14ac:dyDescent="0.35">
      <c r="A1130" s="565" t="s">
        <v>265</v>
      </c>
      <c r="B1130" s="587"/>
      <c r="C1130" s="726" t="s">
        <v>238</v>
      </c>
      <c r="D1130" s="727"/>
      <c r="E1130" s="728"/>
      <c r="F1130" s="659">
        <f>$H$3</f>
        <v>0.05</v>
      </c>
      <c r="G1130" s="729"/>
      <c r="H1130" s="730">
        <f>ROUND(H1126*F1130,2)</f>
        <v>9528.7000000000007</v>
      </c>
      <c r="I1130" s="579"/>
      <c r="J1130" s="725" t="e">
        <f>ROUND(J1126*F1130,2)</f>
        <v>#REF!</v>
      </c>
    </row>
    <row r="1131" spans="1:10" x14ac:dyDescent="0.35">
      <c r="A1131" s="565" t="s">
        <v>267</v>
      </c>
      <c r="B1131" s="587"/>
      <c r="C1131" s="726" t="s">
        <v>242</v>
      </c>
      <c r="D1131" s="727"/>
      <c r="E1131" s="728"/>
      <c r="F1131" s="659">
        <f>$I$3</f>
        <v>0.19</v>
      </c>
      <c r="G1131" s="729"/>
      <c r="H1131" s="730">
        <f>ROUND(H1130*F1131,2)</f>
        <v>1810.45</v>
      </c>
      <c r="I1131" s="579"/>
      <c r="J1131" s="725" t="e">
        <f>ROUND(J1130*F1131,2)</f>
        <v>#REF!</v>
      </c>
    </row>
    <row r="1132" spans="1:10" x14ac:dyDescent="0.35">
      <c r="A1132" s="543" t="s">
        <v>366</v>
      </c>
      <c r="B1132" s="587"/>
      <c r="C1132" s="581" t="s">
        <v>367</v>
      </c>
      <c r="D1132" s="543"/>
      <c r="E1132" s="575"/>
      <c r="F1132" s="576"/>
      <c r="G1132" s="612"/>
      <c r="H1132" s="613">
        <f>SUM(H1128:H1131)</f>
        <v>43736.729999999996</v>
      </c>
      <c r="I1132" s="588"/>
      <c r="J1132" s="614" t="e">
        <f>SUM(J1128:J1131)</f>
        <v>#REF!</v>
      </c>
    </row>
    <row r="1133" spans="1:10" ht="15" thickBot="1" x14ac:dyDescent="0.4">
      <c r="A1133" s="543" t="s">
        <v>368</v>
      </c>
      <c r="B1133" s="587"/>
      <c r="C1133" s="615"/>
      <c r="D1133" s="616"/>
      <c r="E1133" s="591"/>
      <c r="F1133" s="592" t="s">
        <v>369</v>
      </c>
      <c r="G1133" s="617">
        <f>H1132+H1126</f>
        <v>234310.72999999998</v>
      </c>
      <c r="H1133" s="594">
        <f>IF($A$3=2,ROUND((H1126+H1132),2),IF($A$3=3,ROUND((H1126+H1132),-1),ROUND((H1126+H1132),0)))</f>
        <v>234311</v>
      </c>
      <c r="I1133" s="595"/>
      <c r="J1133" s="596" t="e">
        <f>IF($A$3=2,ROUND((J1126+J1132),2),IF($A$3=3,ROUND((J1126+J1132),-1),ROUND((J1126+J1132),0)))</f>
        <v>#REF!</v>
      </c>
    </row>
    <row r="1134" spans="1:10" ht="15" thickTop="1" x14ac:dyDescent="0.35">
      <c r="C1134" s="27"/>
      <c r="D1134" s="90"/>
      <c r="E1134" s="27"/>
      <c r="F1134" s="27"/>
      <c r="G1134" s="27"/>
      <c r="H1134" s="27"/>
      <c r="I1134" s="554"/>
      <c r="J1134" s="555"/>
    </row>
    <row r="1135" spans="1:10" x14ac:dyDescent="0.35">
      <c r="C1135" s="27"/>
      <c r="D1135" s="90"/>
      <c r="E1135" s="27"/>
      <c r="F1135" s="27"/>
      <c r="G1135" s="27"/>
      <c r="H1135" s="27"/>
      <c r="I1135" s="554"/>
      <c r="J1135" s="555"/>
    </row>
    <row r="1136" spans="1:10" ht="15" thickBot="1" x14ac:dyDescent="0.4">
      <c r="C1136" s="27"/>
      <c r="D1136" s="90"/>
      <c r="E1136" s="27"/>
      <c r="F1136" s="27"/>
      <c r="G1136" s="27"/>
      <c r="H1136" s="27"/>
      <c r="I1136" s="554"/>
      <c r="J1136" s="555"/>
    </row>
    <row r="1137" spans="1:10" ht="15" thickTop="1" x14ac:dyDescent="0.35">
      <c r="A1137" s="543" t="s">
        <v>538</v>
      </c>
      <c r="B1137" s="556"/>
      <c r="C1137" s="913" t="s">
        <v>130</v>
      </c>
      <c r="D1137" s="914"/>
      <c r="E1137" s="914"/>
      <c r="F1137" s="914"/>
      <c r="G1137" s="557"/>
      <c r="H1137" s="558" t="s">
        <v>354</v>
      </c>
      <c r="I1137" s="559" t="s">
        <v>299</v>
      </c>
      <c r="J1137" s="560" t="s">
        <v>95</v>
      </c>
    </row>
    <row r="1138" spans="1:10" x14ac:dyDescent="0.35">
      <c r="A1138" s="543"/>
      <c r="B1138" s="556"/>
      <c r="C1138" s="915"/>
      <c r="D1138" s="916"/>
      <c r="E1138" s="916"/>
      <c r="F1138" s="916"/>
      <c r="G1138" s="561"/>
      <c r="H1138" s="562" t="str">
        <f>"ITEM:   "&amp;PRESUPUESTO!$B$64</f>
        <v>ITEM:   9.1</v>
      </c>
      <c r="I1138" s="599">
        <f>PRESUPUESTO!$AQ$64</f>
        <v>0</v>
      </c>
      <c r="J1138" s="564"/>
    </row>
    <row r="1139" spans="1:10" x14ac:dyDescent="0.35">
      <c r="A1139" s="565" t="s">
        <v>301</v>
      </c>
      <c r="B1139" s="556"/>
      <c r="C1139" s="566" t="s">
        <v>88</v>
      </c>
      <c r="D1139" s="567" t="s">
        <v>89</v>
      </c>
      <c r="E1139" s="568" t="s">
        <v>90</v>
      </c>
      <c r="F1139" s="569" t="s">
        <v>302</v>
      </c>
      <c r="G1139" s="570" t="s">
        <v>303</v>
      </c>
      <c r="H1139" s="571" t="s">
        <v>304</v>
      </c>
      <c r="I1139" s="724"/>
      <c r="J1139" s="725" t="s">
        <v>304</v>
      </c>
    </row>
    <row r="1140" spans="1:10" x14ac:dyDescent="0.35">
      <c r="A1140" s="565"/>
      <c r="B1140" s="556"/>
      <c r="C1140" s="574"/>
      <c r="D1140" s="543"/>
      <c r="E1140" s="575"/>
      <c r="F1140" s="576"/>
      <c r="G1140" s="577"/>
      <c r="H1140" s="578"/>
      <c r="I1140" s="579"/>
      <c r="J1140" s="580"/>
    </row>
    <row r="1141" spans="1:10" x14ac:dyDescent="0.35">
      <c r="A1141" s="565" t="s">
        <v>305</v>
      </c>
      <c r="B1141" s="556"/>
      <c r="C1141" s="581" t="s">
        <v>306</v>
      </c>
      <c r="D1141" s="543"/>
      <c r="E1141" s="575"/>
      <c r="F1141" s="576"/>
      <c r="G1141" s="577"/>
      <c r="H1141" s="578"/>
      <c r="I1141" s="579"/>
      <c r="J1141" s="580"/>
    </row>
    <row r="1142" spans="1:10" x14ac:dyDescent="0.35">
      <c r="A1142" s="543" t="s">
        <v>437</v>
      </c>
      <c r="B1142" s="556" t="s">
        <v>402</v>
      </c>
      <c r="C1142" s="566" t="s">
        <v>438</v>
      </c>
      <c r="D1142" s="567" t="s">
        <v>309</v>
      </c>
      <c r="E1142" s="568">
        <v>0.05</v>
      </c>
      <c r="F1142" s="569"/>
      <c r="G1142" s="570">
        <f>H52</f>
        <v>500840</v>
      </c>
      <c r="H1142" s="571">
        <f>TRUNC(E1142* (1 + F1142 / 100) * G1142,2)</f>
        <v>25042</v>
      </c>
      <c r="I1142" s="724">
        <f>I1138 * (E1142 * (1+F1142/100))</f>
        <v>0</v>
      </c>
      <c r="J1142" s="725">
        <f>H1142 * I1138</f>
        <v>0</v>
      </c>
    </row>
    <row r="1143" spans="1:10" x14ac:dyDescent="0.35">
      <c r="A1143" s="582" t="s">
        <v>314</v>
      </c>
      <c r="B1143" s="556"/>
      <c r="C1143" s="574"/>
      <c r="D1143" s="543"/>
      <c r="E1143" s="575"/>
      <c r="F1143" s="576"/>
      <c r="G1143" s="577" t="s">
        <v>315</v>
      </c>
      <c r="H1143" s="583">
        <f>SUM(H1141:H1142)</f>
        <v>25042</v>
      </c>
      <c r="I1143" s="579"/>
      <c r="J1143" s="584">
        <f>SUM(J1141:J1142)</f>
        <v>0</v>
      </c>
    </row>
    <row r="1144" spans="1:10" x14ac:dyDescent="0.35">
      <c r="A1144" s="565" t="s">
        <v>316</v>
      </c>
      <c r="B1144" s="556"/>
      <c r="C1144" s="581" t="s">
        <v>317</v>
      </c>
      <c r="D1144" s="543"/>
      <c r="E1144" s="575"/>
      <c r="F1144" s="576"/>
      <c r="G1144" s="577"/>
      <c r="H1144" s="578"/>
      <c r="I1144" s="579"/>
      <c r="J1144" s="580"/>
    </row>
    <row r="1145" spans="1:10" x14ac:dyDescent="0.35">
      <c r="A1145" s="565">
        <v>200007</v>
      </c>
      <c r="B1145" s="556" t="s">
        <v>317</v>
      </c>
      <c r="C1145" s="566" t="s">
        <v>380</v>
      </c>
      <c r="D1145" s="567" t="s">
        <v>319</v>
      </c>
      <c r="E1145" s="568">
        <v>0.42</v>
      </c>
      <c r="F1145" s="569"/>
      <c r="G1145" s="570">
        <v>31422</v>
      </c>
      <c r="H1145" s="571">
        <f>TRUNC(E1145* (1 + F1145 / 100) * G1145,2)</f>
        <v>13197.24</v>
      </c>
      <c r="I1145" s="724">
        <f>I1138 * (E1145 * (1+F1145/100))</f>
        <v>0</v>
      </c>
      <c r="J1145" s="725">
        <f>H1145 * I1138</f>
        <v>0</v>
      </c>
    </row>
    <row r="1146" spans="1:10" x14ac:dyDescent="0.35">
      <c r="A1146" s="582" t="s">
        <v>320</v>
      </c>
      <c r="B1146" s="556"/>
      <c r="C1146" s="574"/>
      <c r="D1146" s="543"/>
      <c r="E1146" s="575"/>
      <c r="F1146" s="576"/>
      <c r="G1146" s="577" t="s">
        <v>321</v>
      </c>
      <c r="H1146" s="583">
        <f>SUM(H1144:H1145)</f>
        <v>13197.24</v>
      </c>
      <c r="I1146" s="579"/>
      <c r="J1146" s="584">
        <f>SUM(J1144:J1145)</f>
        <v>0</v>
      </c>
    </row>
    <row r="1147" spans="1:10" x14ac:dyDescent="0.35">
      <c r="A1147" s="565" t="s">
        <v>322</v>
      </c>
      <c r="B1147" s="556"/>
      <c r="C1147" s="585" t="s">
        <v>323</v>
      </c>
      <c r="D1147" s="543"/>
      <c r="E1147" s="575"/>
      <c r="F1147" s="576"/>
      <c r="G1147" s="577"/>
      <c r="H1147" s="578"/>
      <c r="I1147" s="579"/>
      <c r="J1147" s="580"/>
    </row>
    <row r="1148" spans="1:10" x14ac:dyDescent="0.35">
      <c r="A1148" s="565">
        <v>300026</v>
      </c>
      <c r="B1148" s="556" t="s">
        <v>323</v>
      </c>
      <c r="C1148" s="566" t="s">
        <v>324</v>
      </c>
      <c r="D1148" s="567" t="s">
        <v>189</v>
      </c>
      <c r="E1148" s="568">
        <v>0.30099999999999999</v>
      </c>
      <c r="F1148" s="569"/>
      <c r="G1148" s="570">
        <v>2089</v>
      </c>
      <c r="H1148" s="571">
        <f>TRUNC(E1148* (1 + F1148 / 100) * G1148,2)</f>
        <v>628.78</v>
      </c>
      <c r="I1148" s="724">
        <f>I1138 * (E1148 * (1+F1148/100))</f>
        <v>0</v>
      </c>
      <c r="J1148" s="725">
        <f>H1148 * I1138</f>
        <v>0</v>
      </c>
    </row>
    <row r="1149" spans="1:10" x14ac:dyDescent="0.35">
      <c r="A1149" s="582" t="s">
        <v>325</v>
      </c>
      <c r="B1149" s="556"/>
      <c r="C1149" s="574"/>
      <c r="D1149" s="543"/>
      <c r="E1149" s="575"/>
      <c r="F1149" s="576"/>
      <c r="G1149" s="577" t="s">
        <v>326</v>
      </c>
      <c r="H1149" s="583">
        <f>SUM(H1147:H1148)</f>
        <v>628.78</v>
      </c>
      <c r="I1149" s="579"/>
      <c r="J1149" s="584">
        <f>SUM(J1147:J1148)</f>
        <v>0</v>
      </c>
    </row>
    <row r="1150" spans="1:10" x14ac:dyDescent="0.35">
      <c r="A1150" s="543" t="s">
        <v>327</v>
      </c>
      <c r="B1150" s="586"/>
      <c r="C1150" s="581" t="s">
        <v>328</v>
      </c>
      <c r="D1150" s="543"/>
      <c r="E1150" s="575"/>
      <c r="F1150" s="576"/>
      <c r="G1150" s="577"/>
      <c r="H1150" s="578"/>
      <c r="I1150" s="579"/>
      <c r="J1150" s="580"/>
    </row>
    <row r="1151" spans="1:10" x14ac:dyDescent="0.35">
      <c r="A1151" s="565"/>
      <c r="B1151" s="556"/>
      <c r="C1151" s="566"/>
      <c r="D1151" s="567"/>
      <c r="E1151" s="568"/>
      <c r="F1151" s="569"/>
      <c r="G1151" s="570"/>
      <c r="H1151" s="571"/>
      <c r="I1151" s="724"/>
      <c r="J1151" s="725"/>
    </row>
    <row r="1152" spans="1:10" x14ac:dyDescent="0.35">
      <c r="A1152" s="582" t="s">
        <v>329</v>
      </c>
      <c r="B1152" s="586"/>
      <c r="C1152" s="574"/>
      <c r="D1152" s="543"/>
      <c r="E1152" s="575"/>
      <c r="F1152" s="576"/>
      <c r="G1152" s="577" t="s">
        <v>330</v>
      </c>
      <c r="H1152" s="571">
        <f>SUM(H1150:H1151)</f>
        <v>0</v>
      </c>
      <c r="I1152" s="579"/>
      <c r="J1152" s="725">
        <f>SUM(J1150:J1151)</f>
        <v>0</v>
      </c>
    </row>
    <row r="1153" spans="1:10" x14ac:dyDescent="0.35">
      <c r="A1153" s="543"/>
      <c r="B1153" s="587"/>
      <c r="C1153" s="574"/>
      <c r="D1153" s="543"/>
      <c r="E1153" s="575"/>
      <c r="F1153" s="576"/>
      <c r="G1153" s="577"/>
      <c r="H1153" s="578"/>
      <c r="I1153" s="579"/>
      <c r="J1153" s="580"/>
    </row>
    <row r="1154" spans="1:10" ht="15" thickBot="1" x14ac:dyDescent="0.4">
      <c r="A1154" s="543" t="s">
        <v>92</v>
      </c>
      <c r="B1154" s="587"/>
      <c r="C1154" s="589"/>
      <c r="D1154" s="590"/>
      <c r="E1154" s="591"/>
      <c r="F1154" s="592" t="s">
        <v>331</v>
      </c>
      <c r="G1154" s="593">
        <f>SUM(H1139:H1153)/2</f>
        <v>38868.019999999997</v>
      </c>
      <c r="H1154" s="594">
        <f>IF($A$2="CD",IF($A$3=1,ROUND(SUM(H1139:H1153)/2,0),IF($A$3=3,ROUND(SUM(H1139:H1153)/2,-1),SUM(H1139:H1153)/2)),SUM(H1139:H1153)/2)</f>
        <v>38868</v>
      </c>
      <c r="I1154" s="595">
        <f>SUM(J1139:J1153)/2</f>
        <v>0</v>
      </c>
      <c r="J1154" s="596">
        <f>IF($A$2="CD",IF($A$3=1,ROUND(SUM(J1139:J1153)/2,0),IF($A$3=3,ROUND(SUM(J1139:J1153)/2,-1),SUM(J1139:J1153)/2)),SUM(J1139:J1153)/2)</f>
        <v>0</v>
      </c>
    </row>
    <row r="1155" spans="1:10" ht="15" thickTop="1" x14ac:dyDescent="0.35">
      <c r="A1155" s="543" t="s">
        <v>364</v>
      </c>
      <c r="B1155" s="587"/>
      <c r="C1155" s="600" t="s">
        <v>256</v>
      </c>
      <c r="D1155" s="601"/>
      <c r="E1155" s="602"/>
      <c r="F1155" s="658"/>
      <c r="G1155" s="603"/>
      <c r="H1155" s="604"/>
      <c r="I1155" s="579"/>
      <c r="J1155" s="605"/>
    </row>
    <row r="1156" spans="1:10" x14ac:dyDescent="0.35">
      <c r="A1156" s="565" t="s">
        <v>263</v>
      </c>
      <c r="B1156" s="587"/>
      <c r="C1156" s="726" t="s">
        <v>234</v>
      </c>
      <c r="D1156" s="727"/>
      <c r="E1156" s="728"/>
      <c r="F1156" s="659">
        <f>$F$3</f>
        <v>0.15</v>
      </c>
      <c r="G1156" s="729"/>
      <c r="H1156" s="730">
        <f>ROUND(H1154*F1156,2)</f>
        <v>5830.2</v>
      </c>
      <c r="I1156" s="579"/>
      <c r="J1156" s="725">
        <f>ROUND(J1154*F1156,2)</f>
        <v>0</v>
      </c>
    </row>
    <row r="1157" spans="1:10" x14ac:dyDescent="0.35">
      <c r="A1157" s="565" t="s">
        <v>365</v>
      </c>
      <c r="B1157" s="587"/>
      <c r="C1157" s="726" t="s">
        <v>236</v>
      </c>
      <c r="D1157" s="727"/>
      <c r="E1157" s="728"/>
      <c r="F1157" s="659">
        <f>$G$3</f>
        <v>0.02</v>
      </c>
      <c r="G1157" s="729"/>
      <c r="H1157" s="730">
        <f>ROUND(H1154*F1157,2)</f>
        <v>777.36</v>
      </c>
      <c r="I1157" s="579"/>
      <c r="J1157" s="725">
        <f>ROUND(J1154*F1157,2)</f>
        <v>0</v>
      </c>
    </row>
    <row r="1158" spans="1:10" x14ac:dyDescent="0.35">
      <c r="A1158" s="565" t="s">
        <v>265</v>
      </c>
      <c r="B1158" s="587"/>
      <c r="C1158" s="726" t="s">
        <v>238</v>
      </c>
      <c r="D1158" s="727"/>
      <c r="E1158" s="728"/>
      <c r="F1158" s="659">
        <f>$H$3</f>
        <v>0.05</v>
      </c>
      <c r="G1158" s="729"/>
      <c r="H1158" s="730">
        <f>ROUND(H1154*F1158,2)</f>
        <v>1943.4</v>
      </c>
      <c r="I1158" s="579"/>
      <c r="J1158" s="725">
        <f>ROUND(J1154*F1158,2)</f>
        <v>0</v>
      </c>
    </row>
    <row r="1159" spans="1:10" x14ac:dyDescent="0.35">
      <c r="A1159" s="565" t="s">
        <v>267</v>
      </c>
      <c r="B1159" s="587"/>
      <c r="C1159" s="726" t="s">
        <v>242</v>
      </c>
      <c r="D1159" s="727"/>
      <c r="E1159" s="728"/>
      <c r="F1159" s="659">
        <f>$I$3</f>
        <v>0.19</v>
      </c>
      <c r="G1159" s="729"/>
      <c r="H1159" s="730">
        <f>ROUND(H1158*F1159,2)</f>
        <v>369.25</v>
      </c>
      <c r="I1159" s="579"/>
      <c r="J1159" s="725">
        <f>ROUND(J1158*F1159,2)</f>
        <v>0</v>
      </c>
    </row>
    <row r="1160" spans="1:10" x14ac:dyDescent="0.35">
      <c r="A1160" s="543" t="s">
        <v>366</v>
      </c>
      <c r="B1160" s="587"/>
      <c r="C1160" s="581" t="s">
        <v>367</v>
      </c>
      <c r="D1160" s="543"/>
      <c r="E1160" s="575"/>
      <c r="F1160" s="576"/>
      <c r="G1160" s="612"/>
      <c r="H1160" s="613">
        <f>SUM(H1156:H1159)</f>
        <v>8920.2099999999991</v>
      </c>
      <c r="I1160" s="588"/>
      <c r="J1160" s="614">
        <f>SUM(J1156:J1159)</f>
        <v>0</v>
      </c>
    </row>
    <row r="1161" spans="1:10" ht="15" thickBot="1" x14ac:dyDescent="0.4">
      <c r="A1161" s="543" t="s">
        <v>368</v>
      </c>
      <c r="B1161" s="587"/>
      <c r="C1161" s="615"/>
      <c r="D1161" s="616"/>
      <c r="E1161" s="591"/>
      <c r="F1161" s="592" t="s">
        <v>369</v>
      </c>
      <c r="G1161" s="617">
        <f>H1160+H1154</f>
        <v>47788.21</v>
      </c>
      <c r="H1161" s="594">
        <f>IF($A$3=2,ROUND((H1154+H1160),2),IF($A$3=3,ROUND((H1154+H1160),-1),ROUND((H1154+H1160),0)))</f>
        <v>47788</v>
      </c>
      <c r="I1161" s="595"/>
      <c r="J1161" s="596">
        <f>IF($A$3=2,ROUND((J1154+J1160),2),IF($A$3=3,ROUND((J1154+J1160),-1),ROUND((J1154+J1160),0)))</f>
        <v>0</v>
      </c>
    </row>
    <row r="1162" spans="1:10" ht="15" thickTop="1" x14ac:dyDescent="0.35">
      <c r="C1162" s="27"/>
      <c r="D1162" s="90"/>
      <c r="E1162" s="27"/>
      <c r="F1162" s="27"/>
      <c r="G1162" s="27"/>
      <c r="H1162" s="27"/>
      <c r="I1162" s="554"/>
      <c r="J1162" s="555"/>
    </row>
    <row r="1163" spans="1:10" ht="15" thickBot="1" x14ac:dyDescent="0.4">
      <c r="C1163" s="27"/>
      <c r="D1163" s="90"/>
      <c r="E1163" s="27"/>
      <c r="F1163" s="27"/>
      <c r="G1163" s="27"/>
      <c r="H1163" s="27"/>
      <c r="I1163" s="554"/>
      <c r="J1163" s="555"/>
    </row>
    <row r="1164" spans="1:10" ht="15" thickTop="1" x14ac:dyDescent="0.35">
      <c r="A1164" s="543" t="s">
        <v>539</v>
      </c>
      <c r="B1164" s="554"/>
      <c r="C1164" s="901" t="s">
        <v>162</v>
      </c>
      <c r="D1164" s="902"/>
      <c r="E1164" s="902"/>
      <c r="F1164" s="902"/>
      <c r="G1164" s="557"/>
      <c r="H1164" s="618" t="s">
        <v>354</v>
      </c>
      <c r="I1164" s="619" t="s">
        <v>378</v>
      </c>
      <c r="J1164" s="558" t="s">
        <v>379</v>
      </c>
    </row>
    <row r="1165" spans="1:10" x14ac:dyDescent="0.35">
      <c r="A1165" s="543"/>
      <c r="B1165" s="554"/>
      <c r="C1165" s="903"/>
      <c r="D1165" s="904"/>
      <c r="E1165" s="904"/>
      <c r="F1165" s="904"/>
      <c r="G1165" s="561"/>
      <c r="H1165" s="620" t="e">
        <f>"ITEM:   "&amp;PRESUPUESTO!#REF!</f>
        <v>#REF!</v>
      </c>
      <c r="I1165" s="621" t="e">
        <f>PRESUPUESTO!#REF!</f>
        <v>#REF!</v>
      </c>
      <c r="J1165" s="562"/>
    </row>
    <row r="1166" spans="1:10" x14ac:dyDescent="0.35">
      <c r="A1166" s="622" t="s">
        <v>301</v>
      </c>
      <c r="B1166" s="623"/>
      <c r="C1166" s="624" t="s">
        <v>88</v>
      </c>
      <c r="D1166" s="625" t="s">
        <v>89</v>
      </c>
      <c r="E1166" s="626" t="s">
        <v>90</v>
      </c>
      <c r="F1166" s="627" t="s">
        <v>302</v>
      </c>
      <c r="G1166" s="628" t="s">
        <v>303</v>
      </c>
      <c r="H1166" s="571" t="s">
        <v>304</v>
      </c>
      <c r="I1166" s="629"/>
      <c r="J1166" s="571" t="s">
        <v>304</v>
      </c>
    </row>
    <row r="1167" spans="1:10" x14ac:dyDescent="0.35">
      <c r="A1167" s="565"/>
      <c r="B1167" s="554"/>
      <c r="C1167" s="630"/>
      <c r="D1167" s="631"/>
      <c r="E1167" s="554"/>
      <c r="F1167" s="555"/>
      <c r="G1167" s="577"/>
      <c r="H1167" s="578"/>
      <c r="I1167" s="664"/>
      <c r="J1167" s="578"/>
    </row>
    <row r="1168" spans="1:10" x14ac:dyDescent="0.35">
      <c r="A1168" s="565" t="s">
        <v>305</v>
      </c>
      <c r="B1168" s="554"/>
      <c r="C1168" s="633" t="s">
        <v>306</v>
      </c>
      <c r="D1168" s="631"/>
      <c r="E1168" s="554"/>
      <c r="F1168" s="555"/>
      <c r="G1168" s="577"/>
      <c r="H1168" s="578"/>
      <c r="I1168" s="666"/>
      <c r="J1168" s="578"/>
    </row>
    <row r="1169" spans="1:10" x14ac:dyDescent="0.35">
      <c r="A1169" s="565">
        <v>101288</v>
      </c>
      <c r="B1169" s="556"/>
      <c r="C1169" s="637" t="s">
        <v>540</v>
      </c>
      <c r="D1169" s="638" t="s">
        <v>312</v>
      </c>
      <c r="E1169" s="639">
        <v>3</v>
      </c>
      <c r="F1169" s="640">
        <v>2</v>
      </c>
      <c r="G1169" s="570">
        <v>3874</v>
      </c>
      <c r="H1169" s="571">
        <f t="shared" ref="H1169:H1175" si="7">TRUNC(E1169* (1 + F1169 / 100) * G1169,2)</f>
        <v>11854.44</v>
      </c>
      <c r="I1169" s="724" t="e">
        <f>I1165 * (E1169 * (1+F1169/100))</f>
        <v>#REF!</v>
      </c>
      <c r="J1169" s="725" t="e">
        <f>H1169 * I1165</f>
        <v>#REF!</v>
      </c>
    </row>
    <row r="1170" spans="1:10" x14ac:dyDescent="0.35">
      <c r="A1170" s="565">
        <v>102439</v>
      </c>
      <c r="B1170" s="556"/>
      <c r="C1170" s="637" t="s">
        <v>541</v>
      </c>
      <c r="D1170" s="638" t="s">
        <v>312</v>
      </c>
      <c r="E1170" s="639">
        <v>0.1</v>
      </c>
      <c r="F1170" s="640"/>
      <c r="G1170" s="570">
        <v>9512</v>
      </c>
      <c r="H1170" s="667">
        <f t="shared" si="7"/>
        <v>951.2</v>
      </c>
      <c r="I1170" s="724" t="e">
        <f>I1165 * (E1170 * (1+F1170/100))</f>
        <v>#REF!</v>
      </c>
      <c r="J1170" s="725" t="e">
        <f>H1170 * I1165</f>
        <v>#REF!</v>
      </c>
    </row>
    <row r="1171" spans="1:10" x14ac:dyDescent="0.35">
      <c r="A1171" s="565">
        <v>100556</v>
      </c>
      <c r="B1171" s="556"/>
      <c r="C1171" s="637" t="s">
        <v>542</v>
      </c>
      <c r="D1171" s="638" t="s">
        <v>442</v>
      </c>
      <c r="E1171" s="639">
        <v>0.02</v>
      </c>
      <c r="F1171" s="640"/>
      <c r="G1171" s="570">
        <v>61182</v>
      </c>
      <c r="H1171" s="667">
        <f t="shared" si="7"/>
        <v>1223.6400000000001</v>
      </c>
      <c r="I1171" s="724" t="e">
        <f>I1165 * (E1171 * (1+F1171/100))</f>
        <v>#REF!</v>
      </c>
      <c r="J1171" s="725" t="e">
        <f>H1171 * I1165</f>
        <v>#REF!</v>
      </c>
    </row>
    <row r="1172" spans="1:10" x14ac:dyDescent="0.35">
      <c r="A1172" s="565">
        <v>117046</v>
      </c>
      <c r="B1172" s="556"/>
      <c r="C1172" s="637" t="s">
        <v>543</v>
      </c>
      <c r="D1172" s="638" t="s">
        <v>109</v>
      </c>
      <c r="E1172" s="639">
        <v>0.25</v>
      </c>
      <c r="F1172" s="640">
        <v>1</v>
      </c>
      <c r="G1172" s="570">
        <v>35977</v>
      </c>
      <c r="H1172" s="667">
        <f t="shared" si="7"/>
        <v>9084.19</v>
      </c>
      <c r="I1172" s="724" t="e">
        <f>I1165 * (E1172 * (1+F1172/100))</f>
        <v>#REF!</v>
      </c>
      <c r="J1172" s="725" t="e">
        <f>H1172 * I1165</f>
        <v>#REF!</v>
      </c>
    </row>
    <row r="1173" spans="1:10" x14ac:dyDescent="0.35">
      <c r="A1173" s="565">
        <v>117047</v>
      </c>
      <c r="B1173" s="556"/>
      <c r="C1173" s="637" t="s">
        <v>544</v>
      </c>
      <c r="D1173" s="638" t="s">
        <v>109</v>
      </c>
      <c r="E1173" s="639">
        <v>0.25</v>
      </c>
      <c r="F1173" s="640">
        <v>1</v>
      </c>
      <c r="G1173" s="570">
        <v>45283</v>
      </c>
      <c r="H1173" s="667">
        <f t="shared" si="7"/>
        <v>11433.95</v>
      </c>
      <c r="I1173" s="724" t="e">
        <f>I1165 * (E1173 * (1+F1173/100))</f>
        <v>#REF!</v>
      </c>
      <c r="J1173" s="725" t="e">
        <f>H1173 * I1165</f>
        <v>#REF!</v>
      </c>
    </row>
    <row r="1174" spans="1:10" x14ac:dyDescent="0.35">
      <c r="A1174" s="565">
        <v>117048</v>
      </c>
      <c r="B1174" s="556"/>
      <c r="C1174" s="637" t="s">
        <v>545</v>
      </c>
      <c r="D1174" s="638" t="s">
        <v>109</v>
      </c>
      <c r="E1174" s="639">
        <v>0.25</v>
      </c>
      <c r="F1174" s="640">
        <v>1</v>
      </c>
      <c r="G1174" s="570">
        <v>50658</v>
      </c>
      <c r="H1174" s="667">
        <f t="shared" si="7"/>
        <v>12791.14</v>
      </c>
      <c r="I1174" s="724" t="e">
        <f>I1165 * (E1174 * (1+F1174/100))</f>
        <v>#REF!</v>
      </c>
      <c r="J1174" s="725" t="e">
        <f>H1174 * I1165</f>
        <v>#REF!</v>
      </c>
    </row>
    <row r="1175" spans="1:10" x14ac:dyDescent="0.35">
      <c r="A1175" s="565">
        <v>117045</v>
      </c>
      <c r="B1175" s="556"/>
      <c r="C1175" s="637" t="s">
        <v>546</v>
      </c>
      <c r="D1175" s="638" t="s">
        <v>109</v>
      </c>
      <c r="E1175" s="639">
        <v>0.25</v>
      </c>
      <c r="F1175" s="640">
        <v>1</v>
      </c>
      <c r="G1175" s="570">
        <v>44164</v>
      </c>
      <c r="H1175" s="667">
        <f t="shared" si="7"/>
        <v>11151.41</v>
      </c>
      <c r="I1175" s="724" t="e">
        <f>I1165 * (E1175 * (1+F1175/100))</f>
        <v>#REF!</v>
      </c>
      <c r="J1175" s="725" t="e">
        <f>H1175 * I1165</f>
        <v>#REF!</v>
      </c>
    </row>
    <row r="1176" spans="1:10" x14ac:dyDescent="0.35">
      <c r="A1176" s="582" t="s">
        <v>314</v>
      </c>
      <c r="B1176" s="554"/>
      <c r="C1176" s="630"/>
      <c r="D1176" s="631"/>
      <c r="E1176" s="554"/>
      <c r="F1176" s="555"/>
      <c r="G1176" s="577" t="s">
        <v>315</v>
      </c>
      <c r="H1176" s="731">
        <f>SUM(H1168:H1175)</f>
        <v>58489.97</v>
      </c>
      <c r="I1176" s="636"/>
      <c r="J1176" s="635" t="e">
        <f>SUM(J1168:J1175)</f>
        <v>#REF!</v>
      </c>
    </row>
    <row r="1177" spans="1:10" x14ac:dyDescent="0.35">
      <c r="A1177" s="565" t="s">
        <v>316</v>
      </c>
      <c r="B1177" s="554"/>
      <c r="C1177" s="633" t="s">
        <v>317</v>
      </c>
      <c r="D1177" s="631"/>
      <c r="E1177" s="554"/>
      <c r="F1177" s="555"/>
      <c r="G1177" s="577"/>
      <c r="H1177" s="578"/>
      <c r="I1177" s="666"/>
      <c r="J1177" s="578"/>
    </row>
    <row r="1178" spans="1:10" x14ac:dyDescent="0.35">
      <c r="A1178" s="565">
        <v>200007</v>
      </c>
      <c r="B1178" s="556"/>
      <c r="C1178" s="637" t="s">
        <v>380</v>
      </c>
      <c r="D1178" s="638" t="s">
        <v>319</v>
      </c>
      <c r="E1178" s="639">
        <v>3.3860999999999999</v>
      </c>
      <c r="F1178" s="640"/>
      <c r="G1178" s="570">
        <v>31422</v>
      </c>
      <c r="H1178" s="571">
        <f>TRUNC(E1178* (1 + F1178 / 100) * G1178,2)</f>
        <v>106398.03</v>
      </c>
      <c r="I1178" s="724" t="e">
        <f>I1165 * (E1178 * (1+F1178/100))</f>
        <v>#REF!</v>
      </c>
      <c r="J1178" s="725" t="e">
        <f>H1178 * I1165</f>
        <v>#REF!</v>
      </c>
    </row>
    <row r="1179" spans="1:10" x14ac:dyDescent="0.35">
      <c r="A1179" s="582" t="s">
        <v>320</v>
      </c>
      <c r="B1179" s="554"/>
      <c r="C1179" s="630"/>
      <c r="D1179" s="631"/>
      <c r="E1179" s="554"/>
      <c r="F1179" s="555"/>
      <c r="G1179" s="577" t="s">
        <v>381</v>
      </c>
      <c r="H1179" s="635">
        <f>SUM(H1177:H1178)</f>
        <v>106398.03</v>
      </c>
      <c r="I1179" s="636"/>
      <c r="J1179" s="635" t="e">
        <f>SUM(J1177:J1178)</f>
        <v>#REF!</v>
      </c>
    </row>
    <row r="1180" spans="1:10" x14ac:dyDescent="0.35">
      <c r="A1180" s="565" t="s">
        <v>322</v>
      </c>
      <c r="B1180" s="554"/>
      <c r="C1180" s="641" t="s">
        <v>323</v>
      </c>
      <c r="D1180" s="631"/>
      <c r="E1180" s="554"/>
      <c r="F1180" s="555"/>
      <c r="G1180" s="577"/>
      <c r="H1180" s="578"/>
      <c r="I1180" s="666"/>
      <c r="J1180" s="578"/>
    </row>
    <row r="1181" spans="1:10" x14ac:dyDescent="0.35">
      <c r="A1181" s="565">
        <v>300026</v>
      </c>
      <c r="B1181" s="556"/>
      <c r="C1181" s="637" t="s">
        <v>324</v>
      </c>
      <c r="D1181" s="638" t="s">
        <v>189</v>
      </c>
      <c r="E1181" s="639">
        <v>4.9000000000000002E-2</v>
      </c>
      <c r="F1181" s="640"/>
      <c r="G1181" s="570">
        <v>2089</v>
      </c>
      <c r="H1181" s="571">
        <f>TRUNC(E1181* (1 + F1181 / 100) * G1181,2)</f>
        <v>102.36</v>
      </c>
      <c r="I1181" s="724" t="e">
        <f>I1165 * (E1181 * (1+F1181/100))</f>
        <v>#REF!</v>
      </c>
      <c r="J1181" s="725" t="e">
        <f>H1181 * I1165</f>
        <v>#REF!</v>
      </c>
    </row>
    <row r="1182" spans="1:10" x14ac:dyDescent="0.35">
      <c r="A1182" s="582" t="s">
        <v>325</v>
      </c>
      <c r="B1182" s="554"/>
      <c r="C1182" s="630"/>
      <c r="D1182" s="631"/>
      <c r="E1182" s="554"/>
      <c r="F1182" s="555"/>
      <c r="G1182" s="577" t="s">
        <v>326</v>
      </c>
      <c r="H1182" s="635">
        <f>SUM(H1180:H1181)</f>
        <v>102.36</v>
      </c>
      <c r="I1182" s="636"/>
      <c r="J1182" s="635" t="e">
        <f>SUM(J1180:J1181)</f>
        <v>#REF!</v>
      </c>
    </row>
    <row r="1183" spans="1:10" x14ac:dyDescent="0.35">
      <c r="A1183" s="543" t="s">
        <v>327</v>
      </c>
      <c r="B1183" s="586"/>
      <c r="C1183" s="633" t="s">
        <v>328</v>
      </c>
      <c r="D1183" s="631"/>
      <c r="E1183" s="554"/>
      <c r="F1183" s="555"/>
      <c r="G1183" s="577"/>
      <c r="H1183" s="578"/>
      <c r="I1183" s="636"/>
      <c r="J1183" s="578"/>
    </row>
    <row r="1184" spans="1:10" x14ac:dyDescent="0.35">
      <c r="A1184" s="565"/>
      <c r="B1184" s="556"/>
      <c r="C1184" s="637"/>
      <c r="D1184" s="638"/>
      <c r="E1184" s="639"/>
      <c r="F1184" s="640"/>
      <c r="G1184" s="570"/>
      <c r="H1184" s="571"/>
      <c r="I1184" s="724"/>
      <c r="J1184" s="571"/>
    </row>
    <row r="1185" spans="1:10" x14ac:dyDescent="0.35">
      <c r="A1185" s="582" t="s">
        <v>329</v>
      </c>
      <c r="B1185" s="586"/>
      <c r="C1185" s="630"/>
      <c r="D1185" s="631"/>
      <c r="E1185" s="554"/>
      <c r="F1185" s="555"/>
      <c r="G1185" s="577" t="s">
        <v>383</v>
      </c>
      <c r="H1185" s="571">
        <f>SUM(H1183:H1184)</f>
        <v>0</v>
      </c>
      <c r="I1185" s="636"/>
      <c r="J1185" s="571">
        <f>SUM(J1183:J1184)</f>
        <v>0</v>
      </c>
    </row>
    <row r="1186" spans="1:10" x14ac:dyDescent="0.35">
      <c r="A1186" s="543"/>
      <c r="B1186" s="642"/>
      <c r="C1186" s="630"/>
      <c r="D1186" s="631"/>
      <c r="E1186" s="554"/>
      <c r="F1186" s="555"/>
      <c r="G1186" s="577"/>
      <c r="H1186" s="578"/>
      <c r="I1186" s="666"/>
      <c r="J1186" s="578"/>
    </row>
    <row r="1187" spans="1:10" ht="15" thickBot="1" x14ac:dyDescent="0.4">
      <c r="A1187" s="543" t="s">
        <v>92</v>
      </c>
      <c r="B1187" s="642"/>
      <c r="C1187" s="643"/>
      <c r="D1187" s="644"/>
      <c r="E1187" s="645"/>
      <c r="F1187" s="646" t="s">
        <v>331</v>
      </c>
      <c r="G1187" s="593">
        <f>SUM(H1166:H1186)/2</f>
        <v>164990.35999999999</v>
      </c>
      <c r="H1187" s="594">
        <f>IF($A$2="CD",IF($A$3=1,ROUND(SUM(H1166:H1186)/2,0),IF($A$3=3,ROUND(SUM(H1166:H1186)/2,-1),SUM(H1166:H1186)/2)),SUM(H1166:H1186)/2)</f>
        <v>164990</v>
      </c>
      <c r="I1187" s="595"/>
      <c r="J1187" s="594" t="e">
        <f>IF($A$2="CD",IF($A$3=1,ROUND(SUM(J1166:J1186)/2,0),IF($A$3=3,ROUND(SUM(J1166:J1186)/2,-1),SUM(J1166:J1186)/2)),SUM(J1166:J1186)/2)</f>
        <v>#REF!</v>
      </c>
    </row>
    <row r="1188" spans="1:10" ht="15" thickTop="1" x14ac:dyDescent="0.35">
      <c r="A1188" s="543" t="s">
        <v>364</v>
      </c>
      <c r="B1188" s="642"/>
      <c r="C1188" s="647" t="s">
        <v>256</v>
      </c>
      <c r="D1188" s="648"/>
      <c r="E1188" s="649"/>
      <c r="F1188" s="650"/>
      <c r="G1188" s="603"/>
      <c r="H1188" s="604"/>
      <c r="I1188" s="579"/>
      <c r="J1188" s="604"/>
    </row>
    <row r="1189" spans="1:10" x14ac:dyDescent="0.35">
      <c r="A1189" s="565" t="s">
        <v>263</v>
      </c>
      <c r="B1189" s="642"/>
      <c r="C1189" s="732" t="s">
        <v>234</v>
      </c>
      <c r="D1189" s="733"/>
      <c r="E1189" s="734"/>
      <c r="F1189" s="654">
        <f>$F$3</f>
        <v>0.15</v>
      </c>
      <c r="G1189" s="729"/>
      <c r="H1189" s="730">
        <f>ROUND(H1187*F1189,2)</f>
        <v>24748.5</v>
      </c>
      <c r="I1189" s="579"/>
      <c r="J1189" s="730" t="e">
        <f>ROUND(J1187*H1189,2)</f>
        <v>#REF!</v>
      </c>
    </row>
    <row r="1190" spans="1:10" x14ac:dyDescent="0.35">
      <c r="A1190" s="565" t="s">
        <v>365</v>
      </c>
      <c r="B1190" s="642"/>
      <c r="C1190" s="732" t="s">
        <v>236</v>
      </c>
      <c r="D1190" s="733"/>
      <c r="E1190" s="734"/>
      <c r="F1190" s="654">
        <f>$G$3</f>
        <v>0.02</v>
      </c>
      <c r="G1190" s="729"/>
      <c r="H1190" s="730">
        <f>ROUND(H1187*F1190,2)</f>
        <v>3299.8</v>
      </c>
      <c r="I1190" s="579"/>
      <c r="J1190" s="730" t="e">
        <f>ROUND(J1187*H1190,2)</f>
        <v>#REF!</v>
      </c>
    </row>
    <row r="1191" spans="1:10" x14ac:dyDescent="0.35">
      <c r="A1191" s="565" t="s">
        <v>265</v>
      </c>
      <c r="B1191" s="642"/>
      <c r="C1191" s="732" t="s">
        <v>238</v>
      </c>
      <c r="D1191" s="733"/>
      <c r="E1191" s="734"/>
      <c r="F1191" s="654">
        <f>$H$3</f>
        <v>0.05</v>
      </c>
      <c r="G1191" s="729"/>
      <c r="H1191" s="730">
        <f>ROUND(H1187*F1191,2)</f>
        <v>8249.5</v>
      </c>
      <c r="I1191" s="579"/>
      <c r="J1191" s="730" t="e">
        <f>ROUND(J1187*H1191,2)</f>
        <v>#REF!</v>
      </c>
    </row>
    <row r="1192" spans="1:10" x14ac:dyDescent="0.35">
      <c r="A1192" s="565" t="s">
        <v>267</v>
      </c>
      <c r="B1192" s="642"/>
      <c r="C1192" s="732" t="s">
        <v>242</v>
      </c>
      <c r="D1192" s="733"/>
      <c r="E1192" s="734"/>
      <c r="F1192" s="654">
        <f>$I$3</f>
        <v>0.19</v>
      </c>
      <c r="G1192" s="729"/>
      <c r="H1192" s="730">
        <f>ROUND(H1191*F1192,2)</f>
        <v>1567.41</v>
      </c>
      <c r="I1192" s="579"/>
      <c r="J1192" s="730" t="e">
        <f>ROUND(J1191*H1192,2)</f>
        <v>#REF!</v>
      </c>
    </row>
    <row r="1193" spans="1:10" x14ac:dyDescent="0.35">
      <c r="A1193" s="543" t="s">
        <v>366</v>
      </c>
      <c r="B1193" s="642"/>
      <c r="C1193" s="633" t="s">
        <v>367</v>
      </c>
      <c r="D1193" s="631"/>
      <c r="E1193" s="554"/>
      <c r="F1193" s="555"/>
      <c r="G1193" s="612"/>
      <c r="H1193" s="613">
        <f>SUM(H1189:H1192)</f>
        <v>37865.210000000006</v>
      </c>
      <c r="I1193" s="588"/>
      <c r="J1193" s="613" t="e">
        <f>SUM(J1189:J1192)</f>
        <v>#REF!</v>
      </c>
    </row>
    <row r="1194" spans="1:10" ht="15" thickBot="1" x14ac:dyDescent="0.4">
      <c r="A1194" s="543" t="s">
        <v>368</v>
      </c>
      <c r="B1194" s="642"/>
      <c r="C1194" s="655"/>
      <c r="D1194" s="656"/>
      <c r="E1194" s="645"/>
      <c r="F1194" s="646" t="s">
        <v>369</v>
      </c>
      <c r="G1194" s="617">
        <f>H1193+H1187</f>
        <v>202855.21000000002</v>
      </c>
      <c r="H1194" s="594">
        <f>IF($A$3=2,ROUND((H1187+H1193),2),IF($A$3=3,ROUND((H1187+H1193),-1),ROUND((H1187+H1193),0)))</f>
        <v>202855</v>
      </c>
      <c r="I1194" s="595"/>
      <c r="J1194" s="594" t="e">
        <f>IF($A$3=2,ROUND((J1187+J1193),2),IF($A$3=3,ROUND((J1187+J1193),-1),ROUND((J1187+J1193),0)))</f>
        <v>#REF!</v>
      </c>
    </row>
    <row r="1195" spans="1:10" ht="15" thickTop="1" x14ac:dyDescent="0.35">
      <c r="C1195" s="27"/>
      <c r="D1195" s="90"/>
      <c r="E1195" s="27"/>
      <c r="F1195" s="27"/>
      <c r="G1195" s="27"/>
      <c r="H1195" s="27"/>
      <c r="I1195" s="554"/>
      <c r="J1195" s="555"/>
    </row>
    <row r="1196" spans="1:10" x14ac:dyDescent="0.35">
      <c r="C1196" s="27"/>
      <c r="D1196" s="90"/>
      <c r="E1196" s="27"/>
      <c r="F1196" s="27"/>
      <c r="G1196" s="27"/>
      <c r="H1196" s="27"/>
      <c r="I1196" s="554"/>
      <c r="J1196" s="555"/>
    </row>
    <row r="1197" spans="1:10" ht="15" thickBot="1" x14ac:dyDescent="0.4">
      <c r="C1197" s="27"/>
      <c r="D1197" s="90"/>
      <c r="E1197" s="27"/>
      <c r="F1197" s="27"/>
      <c r="G1197" s="27"/>
      <c r="H1197" s="27"/>
      <c r="I1197" s="554"/>
      <c r="J1197" s="555"/>
    </row>
    <row r="1198" spans="1:10" ht="15" thickTop="1" x14ac:dyDescent="0.35">
      <c r="A1198" s="543" t="s">
        <v>547</v>
      </c>
      <c r="B1198" s="554"/>
      <c r="C1198" s="901" t="s">
        <v>163</v>
      </c>
      <c r="D1198" s="902"/>
      <c r="E1198" s="902"/>
      <c r="F1198" s="902"/>
      <c r="G1198" s="557"/>
      <c r="H1198" s="618" t="s">
        <v>354</v>
      </c>
      <c r="I1198" s="619" t="s">
        <v>378</v>
      </c>
      <c r="J1198" s="558" t="s">
        <v>379</v>
      </c>
    </row>
    <row r="1199" spans="1:10" x14ac:dyDescent="0.35">
      <c r="A1199" s="543"/>
      <c r="B1199" s="554"/>
      <c r="C1199" s="903"/>
      <c r="D1199" s="904"/>
      <c r="E1199" s="904"/>
      <c r="F1199" s="904"/>
      <c r="G1199" s="561"/>
      <c r="H1199" s="620" t="e">
        <f>"ITEM:   "&amp;PRESUPUESTO!#REF!</f>
        <v>#REF!</v>
      </c>
      <c r="I1199" s="621" t="e">
        <f>PRESUPUESTO!#REF!</f>
        <v>#REF!</v>
      </c>
      <c r="J1199" s="562"/>
    </row>
    <row r="1200" spans="1:10" x14ac:dyDescent="0.35">
      <c r="A1200" s="622" t="s">
        <v>301</v>
      </c>
      <c r="B1200" s="623"/>
      <c r="C1200" s="624" t="s">
        <v>88</v>
      </c>
      <c r="D1200" s="625" t="s">
        <v>89</v>
      </c>
      <c r="E1200" s="626" t="s">
        <v>90</v>
      </c>
      <c r="F1200" s="627" t="s">
        <v>302</v>
      </c>
      <c r="G1200" s="628" t="s">
        <v>303</v>
      </c>
      <c r="H1200" s="571" t="s">
        <v>304</v>
      </c>
      <c r="I1200" s="629"/>
      <c r="J1200" s="571" t="s">
        <v>304</v>
      </c>
    </row>
    <row r="1201" spans="1:10" x14ac:dyDescent="0.35">
      <c r="A1201" s="565"/>
      <c r="B1201" s="554"/>
      <c r="C1201" s="630"/>
      <c r="D1201" s="631"/>
      <c r="E1201" s="554"/>
      <c r="F1201" s="555"/>
      <c r="G1201" s="577"/>
      <c r="H1201" s="578"/>
      <c r="I1201" s="664"/>
      <c r="J1201" s="578"/>
    </row>
    <row r="1202" spans="1:10" x14ac:dyDescent="0.35">
      <c r="A1202" s="565" t="s">
        <v>305</v>
      </c>
      <c r="B1202" s="554"/>
      <c r="C1202" s="633" t="s">
        <v>306</v>
      </c>
      <c r="D1202" s="631"/>
      <c r="E1202" s="554"/>
      <c r="F1202" s="555"/>
      <c r="G1202" s="577"/>
      <c r="H1202" s="578"/>
      <c r="I1202" s="666"/>
      <c r="J1202" s="578"/>
    </row>
    <row r="1203" spans="1:10" x14ac:dyDescent="0.35">
      <c r="A1203" s="565">
        <v>101288</v>
      </c>
      <c r="B1203" s="556"/>
      <c r="C1203" s="637" t="s">
        <v>540</v>
      </c>
      <c r="D1203" s="638" t="s">
        <v>312</v>
      </c>
      <c r="E1203" s="639">
        <v>3</v>
      </c>
      <c r="F1203" s="640">
        <v>2</v>
      </c>
      <c r="G1203" s="570">
        <v>3874</v>
      </c>
      <c r="H1203" s="571">
        <f t="shared" ref="H1203:H1209" si="8">TRUNC(E1203* (1 + F1203 / 100) * G1203,2)</f>
        <v>11854.44</v>
      </c>
      <c r="I1203" s="724" t="e">
        <f>I1199 * (E1203 * (1+F1203/100))</f>
        <v>#REF!</v>
      </c>
      <c r="J1203" s="725" t="e">
        <f>H1203 * I1199</f>
        <v>#REF!</v>
      </c>
    </row>
    <row r="1204" spans="1:10" x14ac:dyDescent="0.35">
      <c r="A1204" s="565">
        <v>102439</v>
      </c>
      <c r="B1204" s="556"/>
      <c r="C1204" s="637" t="s">
        <v>541</v>
      </c>
      <c r="D1204" s="638" t="s">
        <v>312</v>
      </c>
      <c r="E1204" s="639">
        <v>0.1</v>
      </c>
      <c r="F1204" s="640"/>
      <c r="G1204" s="570">
        <v>9512</v>
      </c>
      <c r="H1204" s="667">
        <f t="shared" si="8"/>
        <v>951.2</v>
      </c>
      <c r="I1204" s="724" t="e">
        <f>I1199 * (E1204 * (1+F1204/100))</f>
        <v>#REF!</v>
      </c>
      <c r="J1204" s="725" t="e">
        <f>H1204 * I1199</f>
        <v>#REF!</v>
      </c>
    </row>
    <row r="1205" spans="1:10" x14ac:dyDescent="0.35">
      <c r="A1205" s="565">
        <v>100556</v>
      </c>
      <c r="B1205" s="556"/>
      <c r="C1205" s="637" t="s">
        <v>542</v>
      </c>
      <c r="D1205" s="638" t="s">
        <v>442</v>
      </c>
      <c r="E1205" s="639">
        <v>0.02</v>
      </c>
      <c r="F1205" s="640"/>
      <c r="G1205" s="570">
        <v>61182</v>
      </c>
      <c r="H1205" s="667">
        <f t="shared" si="8"/>
        <v>1223.6400000000001</v>
      </c>
      <c r="I1205" s="724" t="e">
        <f>I1199 * (E1205 * (1+F1205/100))</f>
        <v>#REF!</v>
      </c>
      <c r="J1205" s="725" t="e">
        <f>H1205 * I1199</f>
        <v>#REF!</v>
      </c>
    </row>
    <row r="1206" spans="1:10" x14ac:dyDescent="0.35">
      <c r="A1206" s="565">
        <v>117046</v>
      </c>
      <c r="B1206" s="556"/>
      <c r="C1206" s="637" t="s">
        <v>543</v>
      </c>
      <c r="D1206" s="638" t="s">
        <v>109</v>
      </c>
      <c r="E1206" s="639">
        <v>0.25</v>
      </c>
      <c r="F1206" s="640">
        <v>1</v>
      </c>
      <c r="G1206" s="570">
        <v>35977</v>
      </c>
      <c r="H1206" s="667">
        <f t="shared" si="8"/>
        <v>9084.19</v>
      </c>
      <c r="I1206" s="724" t="e">
        <f>I1199 * (E1206 * (1+F1206/100))</f>
        <v>#REF!</v>
      </c>
      <c r="J1206" s="725" t="e">
        <f>H1206 * I1199</f>
        <v>#REF!</v>
      </c>
    </row>
    <row r="1207" spans="1:10" x14ac:dyDescent="0.35">
      <c r="A1207" s="565">
        <v>117047</v>
      </c>
      <c r="B1207" s="556"/>
      <c r="C1207" s="637" t="s">
        <v>544</v>
      </c>
      <c r="D1207" s="638" t="s">
        <v>109</v>
      </c>
      <c r="E1207" s="639">
        <v>0.25</v>
      </c>
      <c r="F1207" s="640">
        <v>1</v>
      </c>
      <c r="G1207" s="570">
        <v>45283</v>
      </c>
      <c r="H1207" s="667">
        <f t="shared" si="8"/>
        <v>11433.95</v>
      </c>
      <c r="I1207" s="724" t="e">
        <f>I1199 * (E1207 * (1+F1207/100))</f>
        <v>#REF!</v>
      </c>
      <c r="J1207" s="725" t="e">
        <f>H1207 * I1199</f>
        <v>#REF!</v>
      </c>
    </row>
    <row r="1208" spans="1:10" x14ac:dyDescent="0.35">
      <c r="A1208" s="565">
        <v>117048</v>
      </c>
      <c r="B1208" s="556"/>
      <c r="C1208" s="637" t="s">
        <v>545</v>
      </c>
      <c r="D1208" s="638" t="s">
        <v>109</v>
      </c>
      <c r="E1208" s="639">
        <v>0.25</v>
      </c>
      <c r="F1208" s="640">
        <v>1</v>
      </c>
      <c r="G1208" s="570">
        <v>50658</v>
      </c>
      <c r="H1208" s="667">
        <f t="shared" si="8"/>
        <v>12791.14</v>
      </c>
      <c r="I1208" s="724" t="e">
        <f>I1199 * (E1208 * (1+F1208/100))</f>
        <v>#REF!</v>
      </c>
      <c r="J1208" s="725" t="e">
        <f>H1208 * I1199</f>
        <v>#REF!</v>
      </c>
    </row>
    <row r="1209" spans="1:10" x14ac:dyDescent="0.35">
      <c r="A1209" s="565">
        <v>117045</v>
      </c>
      <c r="B1209" s="556"/>
      <c r="C1209" s="637" t="s">
        <v>546</v>
      </c>
      <c r="D1209" s="638" t="s">
        <v>109</v>
      </c>
      <c r="E1209" s="639">
        <v>0.25</v>
      </c>
      <c r="F1209" s="640">
        <v>1</v>
      </c>
      <c r="G1209" s="570">
        <v>44164</v>
      </c>
      <c r="H1209" s="667">
        <f t="shared" si="8"/>
        <v>11151.41</v>
      </c>
      <c r="I1209" s="724" t="e">
        <f>I1199 * (E1209 * (1+F1209/100))</f>
        <v>#REF!</v>
      </c>
      <c r="J1209" s="725" t="e">
        <f>H1209 * I1199</f>
        <v>#REF!</v>
      </c>
    </row>
    <row r="1210" spans="1:10" x14ac:dyDescent="0.35">
      <c r="A1210" s="582" t="s">
        <v>314</v>
      </c>
      <c r="B1210" s="554"/>
      <c r="C1210" s="630"/>
      <c r="D1210" s="631"/>
      <c r="E1210" s="554"/>
      <c r="F1210" s="555"/>
      <c r="G1210" s="577" t="s">
        <v>315</v>
      </c>
      <c r="H1210" s="731">
        <f>SUM(H1202:H1209)</f>
        <v>58489.97</v>
      </c>
      <c r="I1210" s="636"/>
      <c r="J1210" s="635" t="e">
        <f>SUM(J1202:J1209)</f>
        <v>#REF!</v>
      </c>
    </row>
    <row r="1211" spans="1:10" x14ac:dyDescent="0.35">
      <c r="A1211" s="565" t="s">
        <v>316</v>
      </c>
      <c r="B1211" s="554"/>
      <c r="C1211" s="633" t="s">
        <v>317</v>
      </c>
      <c r="D1211" s="631"/>
      <c r="E1211" s="554"/>
      <c r="F1211" s="555"/>
      <c r="G1211" s="577"/>
      <c r="H1211" s="578"/>
      <c r="I1211" s="666"/>
      <c r="J1211" s="578"/>
    </row>
    <row r="1212" spans="1:10" x14ac:dyDescent="0.35">
      <c r="A1212" s="565">
        <v>200007</v>
      </c>
      <c r="B1212" s="556"/>
      <c r="C1212" s="637" t="s">
        <v>380</v>
      </c>
      <c r="D1212" s="638" t="s">
        <v>319</v>
      </c>
      <c r="E1212" s="639">
        <v>3.3860999999999999</v>
      </c>
      <c r="F1212" s="640"/>
      <c r="G1212" s="570">
        <v>31422</v>
      </c>
      <c r="H1212" s="571">
        <f>TRUNC(E1212* (1 + F1212 / 100) * G1212,2)</f>
        <v>106398.03</v>
      </c>
      <c r="I1212" s="724" t="e">
        <f>I1199 * (E1212 * (1+F1212/100))</f>
        <v>#REF!</v>
      </c>
      <c r="J1212" s="725" t="e">
        <f>H1212 * I1199</f>
        <v>#REF!</v>
      </c>
    </row>
    <row r="1213" spans="1:10" x14ac:dyDescent="0.35">
      <c r="A1213" s="582" t="s">
        <v>320</v>
      </c>
      <c r="B1213" s="554"/>
      <c r="C1213" s="630"/>
      <c r="D1213" s="631"/>
      <c r="E1213" s="554"/>
      <c r="F1213" s="555"/>
      <c r="G1213" s="577" t="s">
        <v>381</v>
      </c>
      <c r="H1213" s="635">
        <f>SUM(H1211:H1212)</f>
        <v>106398.03</v>
      </c>
      <c r="I1213" s="636"/>
      <c r="J1213" s="635" t="e">
        <f>SUM(J1211:J1212)</f>
        <v>#REF!</v>
      </c>
    </row>
    <row r="1214" spans="1:10" x14ac:dyDescent="0.35">
      <c r="A1214" s="565" t="s">
        <v>322</v>
      </c>
      <c r="B1214" s="554"/>
      <c r="C1214" s="641" t="s">
        <v>323</v>
      </c>
      <c r="D1214" s="631"/>
      <c r="E1214" s="554"/>
      <c r="F1214" s="555"/>
      <c r="G1214" s="577"/>
      <c r="H1214" s="578"/>
      <c r="I1214" s="666"/>
      <c r="J1214" s="578"/>
    </row>
    <row r="1215" spans="1:10" x14ac:dyDescent="0.35">
      <c r="A1215" s="565">
        <v>300026</v>
      </c>
      <c r="B1215" s="556"/>
      <c r="C1215" s="637" t="s">
        <v>324</v>
      </c>
      <c r="D1215" s="638" t="s">
        <v>189</v>
      </c>
      <c r="E1215" s="639">
        <v>4.9000000000000002E-2</v>
      </c>
      <c r="F1215" s="640"/>
      <c r="G1215" s="570">
        <v>2089</v>
      </c>
      <c r="H1215" s="571">
        <f>TRUNC(E1215* (1 + F1215 / 100) * G1215,2)</f>
        <v>102.36</v>
      </c>
      <c r="I1215" s="724" t="e">
        <f>I1199 * (E1215 * (1+F1215/100))</f>
        <v>#REF!</v>
      </c>
      <c r="J1215" s="725" t="e">
        <f>H1215 * I1199</f>
        <v>#REF!</v>
      </c>
    </row>
    <row r="1216" spans="1:10" x14ac:dyDescent="0.35">
      <c r="A1216" s="582" t="s">
        <v>325</v>
      </c>
      <c r="B1216" s="554"/>
      <c r="C1216" s="630"/>
      <c r="D1216" s="631"/>
      <c r="E1216" s="554"/>
      <c r="F1216" s="555"/>
      <c r="G1216" s="577" t="s">
        <v>326</v>
      </c>
      <c r="H1216" s="635">
        <f>SUM(H1214:H1215)</f>
        <v>102.36</v>
      </c>
      <c r="I1216" s="636"/>
      <c r="J1216" s="635" t="e">
        <f>SUM(J1214:J1215)</f>
        <v>#REF!</v>
      </c>
    </row>
    <row r="1217" spans="1:10" x14ac:dyDescent="0.35">
      <c r="A1217" s="543" t="s">
        <v>327</v>
      </c>
      <c r="B1217" s="586"/>
      <c r="C1217" s="633" t="s">
        <v>328</v>
      </c>
      <c r="D1217" s="631"/>
      <c r="E1217" s="554"/>
      <c r="F1217" s="555"/>
      <c r="G1217" s="577"/>
      <c r="H1217" s="578"/>
      <c r="I1217" s="636"/>
      <c r="J1217" s="578"/>
    </row>
    <row r="1218" spans="1:10" x14ac:dyDescent="0.35">
      <c r="A1218" s="565"/>
      <c r="B1218" s="556"/>
      <c r="C1218" s="637"/>
      <c r="D1218" s="638"/>
      <c r="E1218" s="639"/>
      <c r="F1218" s="640"/>
      <c r="G1218" s="570"/>
      <c r="H1218" s="571"/>
      <c r="I1218" s="724"/>
      <c r="J1218" s="571"/>
    </row>
    <row r="1219" spans="1:10" x14ac:dyDescent="0.35">
      <c r="A1219" s="582" t="s">
        <v>329</v>
      </c>
      <c r="B1219" s="586"/>
      <c r="C1219" s="630"/>
      <c r="D1219" s="631"/>
      <c r="E1219" s="554"/>
      <c r="F1219" s="555"/>
      <c r="G1219" s="577" t="s">
        <v>383</v>
      </c>
      <c r="H1219" s="571">
        <f>SUM(H1217:H1218)</f>
        <v>0</v>
      </c>
      <c r="I1219" s="636"/>
      <c r="J1219" s="571">
        <f>SUM(J1217:J1218)</f>
        <v>0</v>
      </c>
    </row>
    <row r="1220" spans="1:10" x14ac:dyDescent="0.35">
      <c r="A1220" s="543"/>
      <c r="B1220" s="642"/>
      <c r="C1220" s="630"/>
      <c r="D1220" s="631"/>
      <c r="E1220" s="554"/>
      <c r="F1220" s="555"/>
      <c r="G1220" s="577"/>
      <c r="H1220" s="578"/>
      <c r="I1220" s="666"/>
      <c r="J1220" s="578"/>
    </row>
    <row r="1221" spans="1:10" ht="15" thickBot="1" x14ac:dyDescent="0.4">
      <c r="A1221" s="543" t="s">
        <v>92</v>
      </c>
      <c r="B1221" s="642"/>
      <c r="C1221" s="643"/>
      <c r="D1221" s="644"/>
      <c r="E1221" s="645"/>
      <c r="F1221" s="646" t="s">
        <v>331</v>
      </c>
      <c r="G1221" s="593">
        <f>SUM(H1200:H1220)/2</f>
        <v>164990.35999999999</v>
      </c>
      <c r="H1221" s="594">
        <f>IF($A$2="CD",IF($A$3=1,ROUND(SUM(H1200:H1220)/2,0),IF($A$3=3,ROUND(SUM(H1200:H1220)/2,-1),SUM(H1200:H1220)/2)),SUM(H1200:H1220)/2)</f>
        <v>164990</v>
      </c>
      <c r="I1221" s="595"/>
      <c r="J1221" s="594" t="e">
        <f>IF($A$2="CD",IF($A$3=1,ROUND(SUM(J1200:J1220)/2,0),IF($A$3=3,ROUND(SUM(J1200:J1220)/2,-1),SUM(J1200:J1220)/2)),SUM(J1200:J1220)/2)</f>
        <v>#REF!</v>
      </c>
    </row>
    <row r="1222" spans="1:10" ht="15" thickTop="1" x14ac:dyDescent="0.35">
      <c r="A1222" s="543" t="s">
        <v>364</v>
      </c>
      <c r="B1222" s="642"/>
      <c r="C1222" s="647" t="s">
        <v>256</v>
      </c>
      <c r="D1222" s="648"/>
      <c r="E1222" s="649"/>
      <c r="F1222" s="650"/>
      <c r="G1222" s="603"/>
      <c r="H1222" s="604"/>
      <c r="I1222" s="579"/>
      <c r="J1222" s="604"/>
    </row>
    <row r="1223" spans="1:10" x14ac:dyDescent="0.35">
      <c r="A1223" s="565" t="s">
        <v>263</v>
      </c>
      <c r="B1223" s="642"/>
      <c r="C1223" s="732" t="s">
        <v>234</v>
      </c>
      <c r="D1223" s="733"/>
      <c r="E1223" s="734"/>
      <c r="F1223" s="654">
        <f>$F$3</f>
        <v>0.15</v>
      </c>
      <c r="G1223" s="729"/>
      <c r="H1223" s="730">
        <f>ROUND(H1221*F1223,2)</f>
        <v>24748.5</v>
      </c>
      <c r="I1223" s="579"/>
      <c r="J1223" s="730" t="e">
        <f>ROUND(J1221*H1223,2)</f>
        <v>#REF!</v>
      </c>
    </row>
    <row r="1224" spans="1:10" x14ac:dyDescent="0.35">
      <c r="A1224" s="565" t="s">
        <v>365</v>
      </c>
      <c r="B1224" s="642"/>
      <c r="C1224" s="732" t="s">
        <v>236</v>
      </c>
      <c r="D1224" s="733"/>
      <c r="E1224" s="734"/>
      <c r="F1224" s="654">
        <f>$G$3</f>
        <v>0.02</v>
      </c>
      <c r="G1224" s="729"/>
      <c r="H1224" s="730">
        <f>ROUND(H1221*F1224,2)</f>
        <v>3299.8</v>
      </c>
      <c r="I1224" s="579"/>
      <c r="J1224" s="730" t="e">
        <f>ROUND(J1221*H1224,2)</f>
        <v>#REF!</v>
      </c>
    </row>
    <row r="1225" spans="1:10" x14ac:dyDescent="0.35">
      <c r="A1225" s="565" t="s">
        <v>265</v>
      </c>
      <c r="B1225" s="642"/>
      <c r="C1225" s="732" t="s">
        <v>238</v>
      </c>
      <c r="D1225" s="733"/>
      <c r="E1225" s="734"/>
      <c r="F1225" s="654">
        <f>$H$3</f>
        <v>0.05</v>
      </c>
      <c r="G1225" s="729"/>
      <c r="H1225" s="730">
        <f>ROUND(H1221*F1225,2)</f>
        <v>8249.5</v>
      </c>
      <c r="I1225" s="579"/>
      <c r="J1225" s="730" t="e">
        <f>ROUND(J1221*H1225,2)</f>
        <v>#REF!</v>
      </c>
    </row>
    <row r="1226" spans="1:10" x14ac:dyDescent="0.35">
      <c r="A1226" s="565" t="s">
        <v>267</v>
      </c>
      <c r="B1226" s="642"/>
      <c r="C1226" s="732" t="s">
        <v>242</v>
      </c>
      <c r="D1226" s="733"/>
      <c r="E1226" s="734"/>
      <c r="F1226" s="654">
        <f>$I$3</f>
        <v>0.19</v>
      </c>
      <c r="G1226" s="729"/>
      <c r="H1226" s="730">
        <f>ROUND(H1225*F1226,2)</f>
        <v>1567.41</v>
      </c>
      <c r="I1226" s="579"/>
      <c r="J1226" s="730" t="e">
        <f>ROUND(J1225*H1226,2)</f>
        <v>#REF!</v>
      </c>
    </row>
    <row r="1227" spans="1:10" x14ac:dyDescent="0.35">
      <c r="A1227" s="543" t="s">
        <v>366</v>
      </c>
      <c r="B1227" s="642"/>
      <c r="C1227" s="633" t="s">
        <v>367</v>
      </c>
      <c r="D1227" s="631"/>
      <c r="E1227" s="554"/>
      <c r="F1227" s="555"/>
      <c r="G1227" s="612"/>
      <c r="H1227" s="613">
        <f>SUM(H1223:H1226)</f>
        <v>37865.210000000006</v>
      </c>
      <c r="I1227" s="588"/>
      <c r="J1227" s="613" t="e">
        <f>SUM(J1223:J1226)</f>
        <v>#REF!</v>
      </c>
    </row>
    <row r="1228" spans="1:10" ht="15" thickBot="1" x14ac:dyDescent="0.4">
      <c r="A1228" s="543" t="s">
        <v>368</v>
      </c>
      <c r="B1228" s="642"/>
      <c r="C1228" s="655"/>
      <c r="D1228" s="656"/>
      <c r="E1228" s="645"/>
      <c r="F1228" s="646" t="s">
        <v>369</v>
      </c>
      <c r="G1228" s="617">
        <f>H1227+H1221</f>
        <v>202855.21000000002</v>
      </c>
      <c r="H1228" s="594">
        <f>IF($A$3=2,ROUND((H1221+H1227),2),IF($A$3=3,ROUND((H1221+H1227),-1),ROUND((H1221+H1227),0)))</f>
        <v>202855</v>
      </c>
      <c r="I1228" s="595"/>
      <c r="J1228" s="594" t="e">
        <f>IF($A$3=2,ROUND((J1221+J1227),2),IF($A$3=3,ROUND((J1221+J1227),-1),ROUND((J1221+J1227),0)))</f>
        <v>#REF!</v>
      </c>
    </row>
    <row r="1229" spans="1:10" ht="15" thickTop="1" x14ac:dyDescent="0.35">
      <c r="C1229" s="27"/>
      <c r="D1229" s="90"/>
      <c r="E1229" s="27"/>
      <c r="F1229" s="27"/>
      <c r="G1229" s="27"/>
      <c r="H1229" s="27"/>
      <c r="I1229" s="554"/>
      <c r="J1229" s="555"/>
    </row>
    <row r="1230" spans="1:10" x14ac:dyDescent="0.35">
      <c r="C1230" s="27"/>
      <c r="D1230" s="90"/>
      <c r="E1230" s="27"/>
      <c r="F1230" s="27"/>
      <c r="G1230" s="27"/>
      <c r="H1230" s="27"/>
      <c r="I1230" s="554"/>
      <c r="J1230" s="555"/>
    </row>
    <row r="1231" spans="1:10" ht="15" thickBot="1" x14ac:dyDescent="0.4">
      <c r="C1231" s="27"/>
      <c r="D1231" s="90"/>
      <c r="E1231" s="27"/>
      <c r="F1231" s="27"/>
      <c r="G1231" s="27"/>
      <c r="H1231" s="27"/>
      <c r="I1231" s="554"/>
      <c r="J1231" s="555"/>
    </row>
    <row r="1232" spans="1:10" ht="15" thickTop="1" x14ac:dyDescent="0.35">
      <c r="A1232" s="543" t="s">
        <v>548</v>
      </c>
      <c r="B1232" s="556"/>
      <c r="C1232" s="913" t="s">
        <v>164</v>
      </c>
      <c r="D1232" s="914"/>
      <c r="E1232" s="914"/>
      <c r="F1232" s="914"/>
      <c r="G1232" s="557"/>
      <c r="H1232" s="558" t="s">
        <v>354</v>
      </c>
      <c r="I1232" s="559" t="s">
        <v>299</v>
      </c>
      <c r="J1232" s="560" t="s">
        <v>95</v>
      </c>
    </row>
    <row r="1233" spans="1:10" x14ac:dyDescent="0.35">
      <c r="A1233" s="543"/>
      <c r="B1233" s="556"/>
      <c r="C1233" s="915"/>
      <c r="D1233" s="916"/>
      <c r="E1233" s="916"/>
      <c r="F1233" s="916"/>
      <c r="G1233" s="561"/>
      <c r="H1233" s="562" t="e">
        <f>"ITEM:   "&amp;PRESUPUESTO!#REF!</f>
        <v>#REF!</v>
      </c>
      <c r="I1233" s="599" t="e">
        <f>PRESUPUESTO!#REF!</f>
        <v>#REF!</v>
      </c>
      <c r="J1233" s="564"/>
    </row>
    <row r="1234" spans="1:10" x14ac:dyDescent="0.35">
      <c r="A1234" s="565" t="s">
        <v>301</v>
      </c>
      <c r="B1234" s="556"/>
      <c r="C1234" s="566" t="s">
        <v>88</v>
      </c>
      <c r="D1234" s="567" t="s">
        <v>89</v>
      </c>
      <c r="E1234" s="568" t="s">
        <v>90</v>
      </c>
      <c r="F1234" s="569" t="s">
        <v>302</v>
      </c>
      <c r="G1234" s="570" t="s">
        <v>303</v>
      </c>
      <c r="H1234" s="571" t="s">
        <v>304</v>
      </c>
      <c r="I1234" s="724"/>
      <c r="J1234" s="725" t="s">
        <v>304</v>
      </c>
    </row>
    <row r="1235" spans="1:10" x14ac:dyDescent="0.35">
      <c r="A1235" s="565"/>
      <c r="B1235" s="556"/>
      <c r="C1235" s="574"/>
      <c r="D1235" s="543"/>
      <c r="E1235" s="575"/>
      <c r="F1235" s="576"/>
      <c r="G1235" s="577"/>
      <c r="H1235" s="578"/>
      <c r="I1235" s="579"/>
      <c r="J1235" s="580"/>
    </row>
    <row r="1236" spans="1:10" x14ac:dyDescent="0.35">
      <c r="A1236" s="565" t="s">
        <v>305</v>
      </c>
      <c r="B1236" s="556"/>
      <c r="C1236" s="581" t="s">
        <v>306</v>
      </c>
      <c r="D1236" s="543"/>
      <c r="E1236" s="575"/>
      <c r="F1236" s="576"/>
      <c r="G1236" s="577"/>
      <c r="H1236" s="578"/>
      <c r="I1236" s="579"/>
      <c r="J1236" s="580"/>
    </row>
    <row r="1237" spans="1:10" x14ac:dyDescent="0.35">
      <c r="A1237" s="565">
        <v>111111</v>
      </c>
      <c r="B1237" s="556"/>
      <c r="C1237" s="637" t="s">
        <v>361</v>
      </c>
      <c r="D1237" s="638" t="s">
        <v>312</v>
      </c>
      <c r="E1237" s="639">
        <v>0.5</v>
      </c>
      <c r="F1237" s="640"/>
      <c r="G1237" s="570">
        <v>17523</v>
      </c>
      <c r="H1237" s="571">
        <f>TRUNC(E1237* (1 + F1237 / 100) * G1237,2)</f>
        <v>8761.5</v>
      </c>
      <c r="I1237" s="724" t="e">
        <f>I1233 * (E1237 * (1+F1237/100))</f>
        <v>#REF!</v>
      </c>
      <c r="J1237" s="725" t="e">
        <f>H1237 * I1233</f>
        <v>#REF!</v>
      </c>
    </row>
    <row r="1238" spans="1:10" x14ac:dyDescent="0.35">
      <c r="A1238" s="565">
        <v>100559</v>
      </c>
      <c r="B1238" s="556" t="s">
        <v>310</v>
      </c>
      <c r="C1238" s="566" t="s">
        <v>549</v>
      </c>
      <c r="D1238" s="567" t="s">
        <v>442</v>
      </c>
      <c r="E1238" s="568">
        <v>0.05</v>
      </c>
      <c r="F1238" s="569"/>
      <c r="G1238" s="570">
        <v>38059</v>
      </c>
      <c r="H1238" s="571">
        <f>TRUNC(E1238* (1 + F1238 / 100) * G1238,2)</f>
        <v>1902.95</v>
      </c>
      <c r="I1238" s="724" t="e">
        <f>I1233 * (E1238 * (1+F1238/100))</f>
        <v>#REF!</v>
      </c>
      <c r="J1238" s="725" t="e">
        <f>H1238 * I1233</f>
        <v>#REF!</v>
      </c>
    </row>
    <row r="1239" spans="1:10" x14ac:dyDescent="0.35">
      <c r="A1239" s="565">
        <v>101288</v>
      </c>
      <c r="B1239" s="556" t="s">
        <v>334</v>
      </c>
      <c r="C1239" s="566" t="s">
        <v>540</v>
      </c>
      <c r="D1239" s="567" t="s">
        <v>312</v>
      </c>
      <c r="E1239" s="568">
        <v>1.5</v>
      </c>
      <c r="F1239" s="569">
        <v>2</v>
      </c>
      <c r="G1239" s="570">
        <v>3874</v>
      </c>
      <c r="H1239" s="571">
        <f>TRUNC(E1239* (1 + F1239 / 100) * G1239,2)</f>
        <v>5927.22</v>
      </c>
      <c r="I1239" s="724" t="e">
        <f>I1233 * (E1239 * (1+F1239/100))</f>
        <v>#REF!</v>
      </c>
      <c r="J1239" s="725" t="e">
        <f>H1239 * I1233</f>
        <v>#REF!</v>
      </c>
    </row>
    <row r="1240" spans="1:10" x14ac:dyDescent="0.35">
      <c r="A1240" s="565">
        <v>102439</v>
      </c>
      <c r="B1240" s="556" t="s">
        <v>444</v>
      </c>
      <c r="C1240" s="566" t="s">
        <v>541</v>
      </c>
      <c r="D1240" s="567" t="s">
        <v>312</v>
      </c>
      <c r="E1240" s="568">
        <v>0.1</v>
      </c>
      <c r="F1240" s="569"/>
      <c r="G1240" s="570">
        <v>9512</v>
      </c>
      <c r="H1240" s="571">
        <f>TRUNC(E1240* (1 + F1240 / 100) * G1240,2)</f>
        <v>951.2</v>
      </c>
      <c r="I1240" s="724" t="e">
        <f>I1233 * (E1240 * (1+F1240/100))</f>
        <v>#REF!</v>
      </c>
      <c r="J1240" s="725" t="e">
        <f>H1240 * I1233</f>
        <v>#REF!</v>
      </c>
    </row>
    <row r="1241" spans="1:10" x14ac:dyDescent="0.35">
      <c r="A1241" s="565">
        <v>100900</v>
      </c>
      <c r="B1241" s="556" t="s">
        <v>550</v>
      </c>
      <c r="C1241" s="566" t="s">
        <v>551</v>
      </c>
      <c r="D1241" s="567" t="s">
        <v>109</v>
      </c>
      <c r="E1241" s="568">
        <v>1</v>
      </c>
      <c r="F1241" s="569">
        <v>5</v>
      </c>
      <c r="G1241" s="570">
        <v>37199</v>
      </c>
      <c r="H1241" s="571">
        <f>TRUNC(E1241* (1 + F1241 / 100) * G1241,2)</f>
        <v>39058.949999999997</v>
      </c>
      <c r="I1241" s="724" t="e">
        <f>I1233 * (E1241 * (1+F1241/100))</f>
        <v>#REF!</v>
      </c>
      <c r="J1241" s="725" t="e">
        <f>H1241 * I1233</f>
        <v>#REF!</v>
      </c>
    </row>
    <row r="1242" spans="1:10" x14ac:dyDescent="0.35">
      <c r="A1242" s="582" t="s">
        <v>314</v>
      </c>
      <c r="B1242" s="556"/>
      <c r="C1242" s="574"/>
      <c r="D1242" s="543"/>
      <c r="E1242" s="575"/>
      <c r="F1242" s="576"/>
      <c r="G1242" s="577" t="s">
        <v>315</v>
      </c>
      <c r="H1242" s="583">
        <f>SUM(H1236:H1241)</f>
        <v>56601.82</v>
      </c>
      <c r="I1242" s="579"/>
      <c r="J1242" s="584" t="e">
        <f>SUM(J1236:J1241)</f>
        <v>#REF!</v>
      </c>
    </row>
    <row r="1243" spans="1:10" x14ac:dyDescent="0.35">
      <c r="A1243" s="565" t="s">
        <v>316</v>
      </c>
      <c r="B1243" s="556"/>
      <c r="C1243" s="581" t="s">
        <v>317</v>
      </c>
      <c r="D1243" s="543"/>
      <c r="E1243" s="575"/>
      <c r="F1243" s="576"/>
      <c r="G1243" s="577"/>
      <c r="H1243" s="578"/>
      <c r="I1243" s="579"/>
      <c r="J1243" s="580"/>
    </row>
    <row r="1244" spans="1:10" x14ac:dyDescent="0.35">
      <c r="A1244" s="565">
        <v>200007</v>
      </c>
      <c r="B1244" s="556" t="s">
        <v>317</v>
      </c>
      <c r="C1244" s="566" t="s">
        <v>380</v>
      </c>
      <c r="D1244" s="567" t="s">
        <v>319</v>
      </c>
      <c r="E1244" s="568">
        <v>0.8</v>
      </c>
      <c r="F1244" s="569"/>
      <c r="G1244" s="570">
        <v>31422</v>
      </c>
      <c r="H1244" s="571">
        <f>TRUNC(E1244* (1 + F1244 / 100) * G1244,2)</f>
        <v>25137.599999999999</v>
      </c>
      <c r="I1244" s="724" t="e">
        <f>I1233 * (E1244 * (1+F1244/100))</f>
        <v>#REF!</v>
      </c>
      <c r="J1244" s="725" t="e">
        <f>H1244 * I1233</f>
        <v>#REF!</v>
      </c>
    </row>
    <row r="1245" spans="1:10" x14ac:dyDescent="0.35">
      <c r="A1245" s="582" t="s">
        <v>320</v>
      </c>
      <c r="B1245" s="556"/>
      <c r="C1245" s="574"/>
      <c r="D1245" s="543"/>
      <c r="E1245" s="575"/>
      <c r="F1245" s="576"/>
      <c r="G1245" s="577" t="s">
        <v>321</v>
      </c>
      <c r="H1245" s="583">
        <f>SUM(H1243:H1244)</f>
        <v>25137.599999999999</v>
      </c>
      <c r="I1245" s="579"/>
      <c r="J1245" s="584" t="e">
        <f>SUM(J1243:J1244)</f>
        <v>#REF!</v>
      </c>
    </row>
    <row r="1246" spans="1:10" x14ac:dyDescent="0.35">
      <c r="A1246" s="565" t="s">
        <v>322</v>
      </c>
      <c r="B1246" s="556"/>
      <c r="C1246" s="585" t="s">
        <v>323</v>
      </c>
      <c r="D1246" s="543"/>
      <c r="E1246" s="575"/>
      <c r="F1246" s="576"/>
      <c r="G1246" s="577"/>
      <c r="H1246" s="578"/>
      <c r="I1246" s="579"/>
      <c r="J1246" s="580"/>
    </row>
    <row r="1247" spans="1:10" x14ac:dyDescent="0.35">
      <c r="A1247" s="565">
        <v>300026</v>
      </c>
      <c r="B1247" s="556" t="s">
        <v>323</v>
      </c>
      <c r="C1247" s="566" t="s">
        <v>324</v>
      </c>
      <c r="D1247" s="567" t="s">
        <v>189</v>
      </c>
      <c r="E1247" s="568">
        <v>5.0999999999999997E-2</v>
      </c>
      <c r="F1247" s="569"/>
      <c r="G1247" s="570">
        <v>2089</v>
      </c>
      <c r="H1247" s="571">
        <f>TRUNC(E1247* (1 + F1247 / 100) * G1247,2)</f>
        <v>106.53</v>
      </c>
      <c r="I1247" s="724" t="e">
        <f>I1233 * (E1247 * (1+F1247/100))</f>
        <v>#REF!</v>
      </c>
      <c r="J1247" s="725" t="e">
        <f>H1247 * I1233</f>
        <v>#REF!</v>
      </c>
    </row>
    <row r="1248" spans="1:10" x14ac:dyDescent="0.35">
      <c r="A1248" s="565">
        <v>300002</v>
      </c>
      <c r="B1248" s="556" t="s">
        <v>323</v>
      </c>
      <c r="C1248" s="566" t="s">
        <v>412</v>
      </c>
      <c r="D1248" s="567" t="s">
        <v>413</v>
      </c>
      <c r="E1248" s="568">
        <v>0.2</v>
      </c>
      <c r="F1248" s="569"/>
      <c r="G1248" s="570">
        <v>1580</v>
      </c>
      <c r="H1248" s="571">
        <f>TRUNC(E1248* (1 + F1248 / 100) * G1248,2)</f>
        <v>316</v>
      </c>
      <c r="I1248" s="724" t="e">
        <f>I1233 * (E1248 * (1+F1248/100))</f>
        <v>#REF!</v>
      </c>
      <c r="J1248" s="725" t="e">
        <f>H1248 * I1233</f>
        <v>#REF!</v>
      </c>
    </row>
    <row r="1249" spans="1:10" x14ac:dyDescent="0.35">
      <c r="A1249" s="582" t="s">
        <v>325</v>
      </c>
      <c r="B1249" s="556"/>
      <c r="C1249" s="574"/>
      <c r="D1249" s="543"/>
      <c r="E1249" s="575"/>
      <c r="F1249" s="576"/>
      <c r="G1249" s="577" t="s">
        <v>326</v>
      </c>
      <c r="H1249" s="583">
        <f>SUM(H1246:H1248)</f>
        <v>422.53</v>
      </c>
      <c r="I1249" s="579"/>
      <c r="J1249" s="584" t="e">
        <f>SUM(J1246:J1248)</f>
        <v>#REF!</v>
      </c>
    </row>
    <row r="1250" spans="1:10" x14ac:dyDescent="0.35">
      <c r="A1250" s="543" t="s">
        <v>327</v>
      </c>
      <c r="B1250" s="586"/>
      <c r="C1250" s="581" t="s">
        <v>328</v>
      </c>
      <c r="D1250" s="543"/>
      <c r="E1250" s="575"/>
      <c r="F1250" s="576"/>
      <c r="G1250" s="577"/>
      <c r="H1250" s="578"/>
      <c r="I1250" s="579"/>
      <c r="J1250" s="580"/>
    </row>
    <row r="1251" spans="1:10" x14ac:dyDescent="0.35">
      <c r="A1251" s="565"/>
      <c r="B1251" s="556"/>
      <c r="C1251" s="566"/>
      <c r="D1251" s="567"/>
      <c r="E1251" s="568"/>
      <c r="F1251" s="569"/>
      <c r="G1251" s="570"/>
      <c r="H1251" s="571"/>
      <c r="I1251" s="724"/>
      <c r="J1251" s="725"/>
    </row>
    <row r="1252" spans="1:10" x14ac:dyDescent="0.35">
      <c r="A1252" s="582" t="s">
        <v>329</v>
      </c>
      <c r="B1252" s="586"/>
      <c r="C1252" s="574"/>
      <c r="D1252" s="543"/>
      <c r="E1252" s="575"/>
      <c r="F1252" s="576"/>
      <c r="G1252" s="577" t="s">
        <v>330</v>
      </c>
      <c r="H1252" s="571">
        <f>SUM(H1250:H1251)</f>
        <v>0</v>
      </c>
      <c r="I1252" s="579"/>
      <c r="J1252" s="725">
        <f>SUM(J1250:J1251)</f>
        <v>0</v>
      </c>
    </row>
    <row r="1253" spans="1:10" x14ac:dyDescent="0.35">
      <c r="A1253" s="543"/>
      <c r="B1253" s="587"/>
      <c r="C1253" s="574"/>
      <c r="D1253" s="543"/>
      <c r="E1253" s="575"/>
      <c r="F1253" s="576"/>
      <c r="G1253" s="577"/>
      <c r="H1253" s="578"/>
      <c r="I1253" s="579"/>
      <c r="J1253" s="580"/>
    </row>
    <row r="1254" spans="1:10" ht="15" thickBot="1" x14ac:dyDescent="0.4">
      <c r="A1254" s="543" t="s">
        <v>92</v>
      </c>
      <c r="B1254" s="587"/>
      <c r="C1254" s="589"/>
      <c r="D1254" s="590"/>
      <c r="E1254" s="591"/>
      <c r="F1254" s="592" t="s">
        <v>331</v>
      </c>
      <c r="G1254" s="593">
        <f>SUM(H1234:H1253)/2</f>
        <v>82161.95</v>
      </c>
      <c r="H1254" s="594">
        <f>IF($A$2="CD",IF($A$3=1,ROUND(SUM(H1234:H1253)/2,0),IF($A$3=3,ROUND(SUM(H1234:H1253)/2,-1),SUM(H1234:H1253)/2)),SUM(H1234:H1253)/2)</f>
        <v>82162</v>
      </c>
      <c r="I1254" s="595" t="e">
        <f>SUM(J1234:J1253)/2</f>
        <v>#REF!</v>
      </c>
      <c r="J1254" s="596" t="e">
        <f>IF($A$2="CD",IF($A$3=1,ROUND(SUM(J1234:J1253)/2,0),IF($A$3=3,ROUND(SUM(J1234:J1253)/2,-1),SUM(J1234:J1253)/2)),SUM(J1234:J1253)/2)</f>
        <v>#REF!</v>
      </c>
    </row>
    <row r="1255" spans="1:10" ht="15" thickTop="1" x14ac:dyDescent="0.35">
      <c r="A1255" s="543" t="s">
        <v>364</v>
      </c>
      <c r="B1255" s="587"/>
      <c r="C1255" s="600" t="s">
        <v>256</v>
      </c>
      <c r="D1255" s="601"/>
      <c r="E1255" s="602"/>
      <c r="F1255" s="658"/>
      <c r="G1255" s="603"/>
      <c r="H1255" s="604"/>
      <c r="I1255" s="579"/>
      <c r="J1255" s="605"/>
    </row>
    <row r="1256" spans="1:10" x14ac:dyDescent="0.35">
      <c r="A1256" s="565" t="s">
        <v>263</v>
      </c>
      <c r="B1256" s="587"/>
      <c r="C1256" s="726" t="s">
        <v>234</v>
      </c>
      <c r="D1256" s="727"/>
      <c r="E1256" s="728"/>
      <c r="F1256" s="659">
        <f>$F$3</f>
        <v>0.15</v>
      </c>
      <c r="G1256" s="729"/>
      <c r="H1256" s="730">
        <f>ROUND(H1254*F1256,2)</f>
        <v>12324.3</v>
      </c>
      <c r="I1256" s="579"/>
      <c r="J1256" s="725" t="e">
        <f>ROUND(J1254*F1256,2)</f>
        <v>#REF!</v>
      </c>
    </row>
    <row r="1257" spans="1:10" x14ac:dyDescent="0.35">
      <c r="A1257" s="565" t="s">
        <v>365</v>
      </c>
      <c r="B1257" s="587"/>
      <c r="C1257" s="726" t="s">
        <v>236</v>
      </c>
      <c r="D1257" s="727"/>
      <c r="E1257" s="728"/>
      <c r="F1257" s="659">
        <f>$G$3</f>
        <v>0.02</v>
      </c>
      <c r="G1257" s="729"/>
      <c r="H1257" s="730">
        <f>ROUND(H1254*F1257,2)</f>
        <v>1643.24</v>
      </c>
      <c r="I1257" s="579"/>
      <c r="J1257" s="725" t="e">
        <f>ROUND(J1254*F1257,2)</f>
        <v>#REF!</v>
      </c>
    </row>
    <row r="1258" spans="1:10" x14ac:dyDescent="0.35">
      <c r="A1258" s="565" t="s">
        <v>265</v>
      </c>
      <c r="B1258" s="587"/>
      <c r="C1258" s="726" t="s">
        <v>238</v>
      </c>
      <c r="D1258" s="727"/>
      <c r="E1258" s="728"/>
      <c r="F1258" s="659">
        <f>$H$3</f>
        <v>0.05</v>
      </c>
      <c r="G1258" s="729"/>
      <c r="H1258" s="730">
        <f>ROUND(H1254*F1258,2)</f>
        <v>4108.1000000000004</v>
      </c>
      <c r="I1258" s="579"/>
      <c r="J1258" s="725" t="e">
        <f>ROUND(J1254*F1258,2)</f>
        <v>#REF!</v>
      </c>
    </row>
    <row r="1259" spans="1:10" x14ac:dyDescent="0.35">
      <c r="A1259" s="565" t="s">
        <v>267</v>
      </c>
      <c r="B1259" s="587"/>
      <c r="C1259" s="726" t="s">
        <v>242</v>
      </c>
      <c r="D1259" s="727"/>
      <c r="E1259" s="728"/>
      <c r="F1259" s="659">
        <f>$I$3</f>
        <v>0.19</v>
      </c>
      <c r="G1259" s="729"/>
      <c r="H1259" s="730">
        <f>ROUND(H1258*F1259,2)</f>
        <v>780.54</v>
      </c>
      <c r="I1259" s="579"/>
      <c r="J1259" s="725" t="e">
        <f>ROUND(J1258*F1259,2)</f>
        <v>#REF!</v>
      </c>
    </row>
    <row r="1260" spans="1:10" x14ac:dyDescent="0.35">
      <c r="A1260" s="543" t="s">
        <v>366</v>
      </c>
      <c r="B1260" s="587"/>
      <c r="C1260" s="581" t="s">
        <v>367</v>
      </c>
      <c r="D1260" s="543"/>
      <c r="E1260" s="575"/>
      <c r="F1260" s="576"/>
      <c r="G1260" s="612"/>
      <c r="H1260" s="613">
        <f>SUM(H1256:H1259)</f>
        <v>18856.18</v>
      </c>
      <c r="I1260" s="588"/>
      <c r="J1260" s="614" t="e">
        <f>SUM(J1256:J1259)</f>
        <v>#REF!</v>
      </c>
    </row>
    <row r="1261" spans="1:10" ht="15" thickBot="1" x14ac:dyDescent="0.4">
      <c r="A1261" s="543" t="s">
        <v>368</v>
      </c>
      <c r="B1261" s="587"/>
      <c r="C1261" s="615"/>
      <c r="D1261" s="616"/>
      <c r="E1261" s="591"/>
      <c r="F1261" s="592" t="s">
        <v>369</v>
      </c>
      <c r="G1261" s="617">
        <f>H1260+H1254</f>
        <v>101018.18</v>
      </c>
      <c r="H1261" s="594">
        <f>IF($A$3=2,ROUND((H1254+H1260),2),IF($A$3=3,ROUND((H1254+H1260),-1),ROUND((H1254+H1260),0)))</f>
        <v>101018</v>
      </c>
      <c r="I1261" s="595"/>
      <c r="J1261" s="596" t="e">
        <f>IF($A$3=2,ROUND((J1254+J1260),2),IF($A$3=3,ROUND((J1254+J1260),-1),ROUND((J1254+J1260),0)))</f>
        <v>#REF!</v>
      </c>
    </row>
    <row r="1262" spans="1:10" ht="15" thickTop="1" x14ac:dyDescent="0.35">
      <c r="C1262" s="27"/>
      <c r="D1262" s="90"/>
      <c r="E1262" s="27"/>
      <c r="F1262" s="27"/>
      <c r="G1262" s="27"/>
      <c r="H1262" s="27"/>
      <c r="I1262" s="554"/>
      <c r="J1262" s="555"/>
    </row>
    <row r="1263" spans="1:10" ht="15" thickBot="1" x14ac:dyDescent="0.4">
      <c r="C1263" s="27"/>
      <c r="D1263" s="90"/>
      <c r="E1263" s="27"/>
      <c r="F1263" s="27"/>
      <c r="G1263" s="27"/>
      <c r="H1263" s="27"/>
      <c r="I1263" s="554"/>
      <c r="J1263" s="555"/>
    </row>
    <row r="1264" spans="1:10" ht="15" thickTop="1" x14ac:dyDescent="0.35">
      <c r="A1264" s="543" t="s">
        <v>552</v>
      </c>
      <c r="B1264" s="556"/>
      <c r="C1264" s="913" t="s">
        <v>167</v>
      </c>
      <c r="D1264" s="914"/>
      <c r="E1264" s="914"/>
      <c r="F1264" s="914"/>
      <c r="G1264" s="557"/>
      <c r="H1264" s="558" t="s">
        <v>377</v>
      </c>
      <c r="I1264" s="559" t="s">
        <v>299</v>
      </c>
      <c r="J1264" s="560" t="s">
        <v>95</v>
      </c>
    </row>
    <row r="1265" spans="1:10" x14ac:dyDescent="0.35">
      <c r="A1265" s="543"/>
      <c r="B1265" s="556"/>
      <c r="C1265" s="915"/>
      <c r="D1265" s="916"/>
      <c r="E1265" s="916"/>
      <c r="F1265" s="916"/>
      <c r="G1265" s="561"/>
      <c r="H1265" s="562" t="str">
        <f>"ITEM:   "&amp;PRESUPUESTO!$B$70</f>
        <v>ITEM:   10.1</v>
      </c>
      <c r="I1265" s="599">
        <f>PRESUPUESTO!$AQ$70</f>
        <v>0</v>
      </c>
      <c r="J1265" s="564"/>
    </row>
    <row r="1266" spans="1:10" x14ac:dyDescent="0.35">
      <c r="A1266" s="565" t="s">
        <v>301</v>
      </c>
      <c r="B1266" s="556"/>
      <c r="C1266" s="566" t="s">
        <v>88</v>
      </c>
      <c r="D1266" s="567" t="s">
        <v>89</v>
      </c>
      <c r="E1266" s="568" t="s">
        <v>90</v>
      </c>
      <c r="F1266" s="569" t="s">
        <v>302</v>
      </c>
      <c r="G1266" s="570" t="s">
        <v>303</v>
      </c>
      <c r="H1266" s="571" t="s">
        <v>304</v>
      </c>
      <c r="I1266" s="724"/>
      <c r="J1266" s="725" t="s">
        <v>304</v>
      </c>
    </row>
    <row r="1267" spans="1:10" x14ac:dyDescent="0.35">
      <c r="A1267" s="565"/>
      <c r="B1267" s="556"/>
      <c r="C1267" s="574"/>
      <c r="D1267" s="543"/>
      <c r="E1267" s="575"/>
      <c r="F1267" s="576"/>
      <c r="G1267" s="577"/>
      <c r="H1267" s="578"/>
      <c r="I1267" s="579"/>
      <c r="J1267" s="580"/>
    </row>
    <row r="1268" spans="1:10" x14ac:dyDescent="0.35">
      <c r="A1268" s="565" t="s">
        <v>305</v>
      </c>
      <c r="B1268" s="556"/>
      <c r="C1268" s="581" t="s">
        <v>306</v>
      </c>
      <c r="D1268" s="543"/>
      <c r="E1268" s="575"/>
      <c r="F1268" s="576"/>
      <c r="G1268" s="577"/>
      <c r="H1268" s="578"/>
      <c r="I1268" s="579"/>
      <c r="J1268" s="580"/>
    </row>
    <row r="1269" spans="1:10" x14ac:dyDescent="0.35">
      <c r="A1269" s="565">
        <v>100201</v>
      </c>
      <c r="B1269" s="556" t="s">
        <v>422</v>
      </c>
      <c r="C1269" s="566" t="s">
        <v>553</v>
      </c>
      <c r="D1269" s="567" t="s">
        <v>554</v>
      </c>
      <c r="E1269" s="568">
        <v>3</v>
      </c>
      <c r="F1269" s="569"/>
      <c r="G1269" s="570">
        <v>10988</v>
      </c>
      <c r="H1269" s="571">
        <f>TRUNC(E1269* (1 + F1269 / 100) * G1269,2)</f>
        <v>32964</v>
      </c>
      <c r="I1269" s="724">
        <f>I1265 * (E1269 * (1+F1269/100))</f>
        <v>0</v>
      </c>
      <c r="J1269" s="725">
        <f>H1269 * I1265</f>
        <v>0</v>
      </c>
    </row>
    <row r="1270" spans="1:10" x14ac:dyDescent="0.35">
      <c r="A1270" s="565">
        <v>101021</v>
      </c>
      <c r="B1270" s="556" t="s">
        <v>398</v>
      </c>
      <c r="C1270" s="566" t="s">
        <v>555</v>
      </c>
      <c r="D1270" s="567" t="s">
        <v>89</v>
      </c>
      <c r="E1270" s="568">
        <v>3</v>
      </c>
      <c r="F1270" s="569"/>
      <c r="G1270" s="570">
        <v>139242</v>
      </c>
      <c r="H1270" s="571">
        <f>TRUNC(E1270* (1 + F1270 / 100) * G1270,2)</f>
        <v>417726</v>
      </c>
      <c r="I1270" s="724">
        <f>I1265 * (E1270 * (1+F1270/100))</f>
        <v>0</v>
      </c>
      <c r="J1270" s="725">
        <f>H1270 * I1265</f>
        <v>0</v>
      </c>
    </row>
    <row r="1271" spans="1:10" x14ac:dyDescent="0.35">
      <c r="A1271" s="582" t="s">
        <v>314</v>
      </c>
      <c r="B1271" s="556"/>
      <c r="C1271" s="574"/>
      <c r="D1271" s="543"/>
      <c r="E1271" s="575"/>
      <c r="F1271" s="576"/>
      <c r="G1271" s="577" t="s">
        <v>315</v>
      </c>
      <c r="H1271" s="583">
        <f>SUM(H1268:H1270)</f>
        <v>450690</v>
      </c>
      <c r="I1271" s="579"/>
      <c r="J1271" s="584">
        <f>SUM(J1268:J1270)</f>
        <v>0</v>
      </c>
    </row>
    <row r="1272" spans="1:10" x14ac:dyDescent="0.35">
      <c r="A1272" s="565" t="s">
        <v>316</v>
      </c>
      <c r="B1272" s="556"/>
      <c r="C1272" s="581" t="s">
        <v>317</v>
      </c>
      <c r="D1272" s="543"/>
      <c r="E1272" s="575"/>
      <c r="F1272" s="576"/>
      <c r="G1272" s="577"/>
      <c r="H1272" s="578"/>
      <c r="I1272" s="579"/>
      <c r="J1272" s="580"/>
    </row>
    <row r="1273" spans="1:10" x14ac:dyDescent="0.35">
      <c r="A1273" s="565">
        <v>200015</v>
      </c>
      <c r="B1273" s="556" t="s">
        <v>317</v>
      </c>
      <c r="C1273" s="566" t="s">
        <v>556</v>
      </c>
      <c r="D1273" s="567" t="s">
        <v>319</v>
      </c>
      <c r="E1273" s="568">
        <v>1</v>
      </c>
      <c r="F1273" s="569"/>
      <c r="G1273" s="570">
        <v>35353</v>
      </c>
      <c r="H1273" s="571">
        <f>TRUNC(E1273* (1 + F1273 / 100) * G1273,2)</f>
        <v>35353</v>
      </c>
      <c r="I1273" s="724">
        <f>I1265 * (E1273 * (1+F1273/100))</f>
        <v>0</v>
      </c>
      <c r="J1273" s="725">
        <f>H1273 * I1265</f>
        <v>0</v>
      </c>
    </row>
    <row r="1274" spans="1:10" x14ac:dyDescent="0.35">
      <c r="A1274" s="582" t="s">
        <v>320</v>
      </c>
      <c r="B1274" s="556"/>
      <c r="C1274" s="574"/>
      <c r="D1274" s="543"/>
      <c r="E1274" s="575"/>
      <c r="F1274" s="576"/>
      <c r="G1274" s="577" t="s">
        <v>321</v>
      </c>
      <c r="H1274" s="583">
        <f>SUM(H1272:H1273)</f>
        <v>35353</v>
      </c>
      <c r="I1274" s="579"/>
      <c r="J1274" s="584">
        <f>SUM(J1272:J1273)</f>
        <v>0</v>
      </c>
    </row>
    <row r="1275" spans="1:10" x14ac:dyDescent="0.35">
      <c r="A1275" s="565" t="s">
        <v>322</v>
      </c>
      <c r="B1275" s="556"/>
      <c r="C1275" s="585" t="s">
        <v>323</v>
      </c>
      <c r="D1275" s="543"/>
      <c r="E1275" s="575"/>
      <c r="F1275" s="576"/>
      <c r="G1275" s="577"/>
      <c r="H1275" s="578"/>
      <c r="I1275" s="579"/>
      <c r="J1275" s="580"/>
    </row>
    <row r="1276" spans="1:10" x14ac:dyDescent="0.35">
      <c r="A1276" s="565">
        <v>300026</v>
      </c>
      <c r="B1276" s="556" t="s">
        <v>323</v>
      </c>
      <c r="C1276" s="566" t="s">
        <v>324</v>
      </c>
      <c r="D1276" s="567" t="s">
        <v>189</v>
      </c>
      <c r="E1276" s="568">
        <v>0.998</v>
      </c>
      <c r="F1276" s="569"/>
      <c r="G1276" s="570">
        <v>2089</v>
      </c>
      <c r="H1276" s="571">
        <f>TRUNC(E1276* (1 + F1276 / 100) * G1276,2)</f>
        <v>2084.8200000000002</v>
      </c>
      <c r="I1276" s="724">
        <f>I1265 * (E1276 * (1+F1276/100))</f>
        <v>0</v>
      </c>
      <c r="J1276" s="725">
        <f>H1276 * I1265</f>
        <v>0</v>
      </c>
    </row>
    <row r="1277" spans="1:10" x14ac:dyDescent="0.35">
      <c r="A1277" s="582" t="s">
        <v>325</v>
      </c>
      <c r="B1277" s="556"/>
      <c r="C1277" s="574"/>
      <c r="D1277" s="543"/>
      <c r="E1277" s="575"/>
      <c r="F1277" s="576"/>
      <c r="G1277" s="577" t="s">
        <v>326</v>
      </c>
      <c r="H1277" s="583">
        <f>SUM(H1275:H1276)</f>
        <v>2084.8200000000002</v>
      </c>
      <c r="I1277" s="579"/>
      <c r="J1277" s="584">
        <f>SUM(J1275:J1276)</f>
        <v>0</v>
      </c>
    </row>
    <row r="1278" spans="1:10" x14ac:dyDescent="0.35">
      <c r="A1278" s="543" t="s">
        <v>327</v>
      </c>
      <c r="B1278" s="586"/>
      <c r="C1278" s="581" t="s">
        <v>328</v>
      </c>
      <c r="D1278" s="543"/>
      <c r="E1278" s="575"/>
      <c r="F1278" s="576"/>
      <c r="G1278" s="577"/>
      <c r="H1278" s="578"/>
      <c r="I1278" s="579"/>
      <c r="J1278" s="580"/>
    </row>
    <row r="1279" spans="1:10" x14ac:dyDescent="0.35">
      <c r="A1279" s="565"/>
      <c r="B1279" s="556"/>
      <c r="C1279" s="566"/>
      <c r="D1279" s="567"/>
      <c r="E1279" s="568"/>
      <c r="F1279" s="569"/>
      <c r="G1279" s="570"/>
      <c r="H1279" s="571"/>
      <c r="I1279" s="724"/>
      <c r="J1279" s="725"/>
    </row>
    <row r="1280" spans="1:10" x14ac:dyDescent="0.35">
      <c r="A1280" s="582" t="s">
        <v>329</v>
      </c>
      <c r="B1280" s="586"/>
      <c r="C1280" s="574"/>
      <c r="D1280" s="543"/>
      <c r="E1280" s="575"/>
      <c r="F1280" s="576"/>
      <c r="G1280" s="577" t="s">
        <v>330</v>
      </c>
      <c r="H1280" s="571">
        <f>SUM(H1278:H1279)</f>
        <v>0</v>
      </c>
      <c r="I1280" s="579"/>
      <c r="J1280" s="725">
        <f>SUM(J1278:J1279)</f>
        <v>0</v>
      </c>
    </row>
    <row r="1281" spans="1:10" x14ac:dyDescent="0.35">
      <c r="A1281" s="543"/>
      <c r="B1281" s="587"/>
      <c r="C1281" s="574"/>
      <c r="D1281" s="543"/>
      <c r="E1281" s="575"/>
      <c r="F1281" s="576"/>
      <c r="G1281" s="577"/>
      <c r="H1281" s="578"/>
      <c r="I1281" s="579"/>
      <c r="J1281" s="580"/>
    </row>
    <row r="1282" spans="1:10" ht="15" thickBot="1" x14ac:dyDescent="0.4">
      <c r="A1282" s="543" t="s">
        <v>92</v>
      </c>
      <c r="B1282" s="587"/>
      <c r="C1282" s="589"/>
      <c r="D1282" s="590"/>
      <c r="E1282" s="591"/>
      <c r="F1282" s="592" t="s">
        <v>331</v>
      </c>
      <c r="G1282" s="593">
        <f>SUM(H1266:H1281)/2</f>
        <v>488127.81999999995</v>
      </c>
      <c r="H1282" s="594">
        <f>IF($A$2="CD",IF($A$3=1,ROUND(SUM(H1266:H1281)/2,0),IF($A$3=3,ROUND(SUM(H1266:H1281)/2,-1),SUM(H1266:H1281)/2)),SUM(H1266:H1281)/2)</f>
        <v>488128</v>
      </c>
      <c r="I1282" s="595">
        <f>SUM(J1266:J1281)/2</f>
        <v>0</v>
      </c>
      <c r="J1282" s="596">
        <f>IF($A$2="CD",IF($A$3=1,ROUND(SUM(J1266:J1281)/2,0),IF($A$3=3,ROUND(SUM(J1266:J1281)/2,-1),SUM(J1266:J1281)/2)),SUM(J1266:J1281)/2)</f>
        <v>0</v>
      </c>
    </row>
    <row r="1283" spans="1:10" ht="15" thickTop="1" x14ac:dyDescent="0.35">
      <c r="A1283" s="543" t="s">
        <v>364</v>
      </c>
      <c r="B1283" s="587"/>
      <c r="C1283" s="600" t="s">
        <v>256</v>
      </c>
      <c r="D1283" s="601"/>
      <c r="E1283" s="602"/>
      <c r="F1283" s="658"/>
      <c r="G1283" s="603"/>
      <c r="H1283" s="604"/>
      <c r="I1283" s="579"/>
      <c r="J1283" s="605"/>
    </row>
    <row r="1284" spans="1:10" x14ac:dyDescent="0.35">
      <c r="A1284" s="565" t="s">
        <v>263</v>
      </c>
      <c r="B1284" s="587"/>
      <c r="C1284" s="726" t="s">
        <v>234</v>
      </c>
      <c r="D1284" s="727"/>
      <c r="E1284" s="728"/>
      <c r="F1284" s="659">
        <f>$F$3</f>
        <v>0.15</v>
      </c>
      <c r="G1284" s="729"/>
      <c r="H1284" s="730">
        <f>ROUND(H1282*F1284,2)</f>
        <v>73219.199999999997</v>
      </c>
      <c r="I1284" s="579"/>
      <c r="J1284" s="725">
        <f>ROUND(J1282*F1284,2)</f>
        <v>0</v>
      </c>
    </row>
    <row r="1285" spans="1:10" x14ac:dyDescent="0.35">
      <c r="A1285" s="565" t="s">
        <v>365</v>
      </c>
      <c r="B1285" s="587"/>
      <c r="C1285" s="726" t="s">
        <v>236</v>
      </c>
      <c r="D1285" s="727"/>
      <c r="E1285" s="728"/>
      <c r="F1285" s="659">
        <f>$G$3</f>
        <v>0.02</v>
      </c>
      <c r="G1285" s="729"/>
      <c r="H1285" s="730">
        <f>ROUND(H1282*F1285,2)</f>
        <v>9762.56</v>
      </c>
      <c r="I1285" s="579"/>
      <c r="J1285" s="725">
        <f>ROUND(J1282*F1285,2)</f>
        <v>0</v>
      </c>
    </row>
    <row r="1286" spans="1:10" x14ac:dyDescent="0.35">
      <c r="A1286" s="565" t="s">
        <v>265</v>
      </c>
      <c r="B1286" s="587"/>
      <c r="C1286" s="726" t="s">
        <v>238</v>
      </c>
      <c r="D1286" s="727"/>
      <c r="E1286" s="728"/>
      <c r="F1286" s="659">
        <f>$H$3</f>
        <v>0.05</v>
      </c>
      <c r="G1286" s="729"/>
      <c r="H1286" s="730">
        <f>ROUND(H1282*F1286,2)</f>
        <v>24406.400000000001</v>
      </c>
      <c r="I1286" s="579"/>
      <c r="J1286" s="725">
        <f>ROUND(J1282*F1286,2)</f>
        <v>0</v>
      </c>
    </row>
    <row r="1287" spans="1:10" x14ac:dyDescent="0.35">
      <c r="A1287" s="565" t="s">
        <v>267</v>
      </c>
      <c r="B1287" s="587"/>
      <c r="C1287" s="726" t="s">
        <v>242</v>
      </c>
      <c r="D1287" s="727"/>
      <c r="E1287" s="728"/>
      <c r="F1287" s="659">
        <f>$I$3</f>
        <v>0.19</v>
      </c>
      <c r="G1287" s="729"/>
      <c r="H1287" s="730">
        <f>ROUND(H1286*F1287,2)</f>
        <v>4637.22</v>
      </c>
      <c r="I1287" s="579"/>
      <c r="J1287" s="725">
        <f>ROUND(J1286*F1287,2)</f>
        <v>0</v>
      </c>
    </row>
    <row r="1288" spans="1:10" x14ac:dyDescent="0.35">
      <c r="A1288" s="543" t="s">
        <v>366</v>
      </c>
      <c r="B1288" s="587"/>
      <c r="C1288" s="581" t="s">
        <v>367</v>
      </c>
      <c r="D1288" s="543"/>
      <c r="E1288" s="575"/>
      <c r="F1288" s="576"/>
      <c r="G1288" s="612"/>
      <c r="H1288" s="613">
        <f>SUM(H1284:H1287)</f>
        <v>112025.38</v>
      </c>
      <c r="I1288" s="588"/>
      <c r="J1288" s="614">
        <f>SUM(J1284:J1287)</f>
        <v>0</v>
      </c>
    </row>
    <row r="1289" spans="1:10" ht="15" thickBot="1" x14ac:dyDescent="0.4">
      <c r="A1289" s="543" t="s">
        <v>368</v>
      </c>
      <c r="B1289" s="587"/>
      <c r="C1289" s="615"/>
      <c r="D1289" s="616"/>
      <c r="E1289" s="591"/>
      <c r="F1289" s="592" t="s">
        <v>369</v>
      </c>
      <c r="G1289" s="617">
        <f>H1288+H1282</f>
        <v>600153.38</v>
      </c>
      <c r="H1289" s="594">
        <f>IF($A$3=2,ROUND((H1282+H1288),2),IF($A$3=3,ROUND((H1282+H1288),-1),ROUND((H1282+H1288),0)))</f>
        <v>600153</v>
      </c>
      <c r="I1289" s="595"/>
      <c r="J1289" s="596">
        <f>IF($A$3=2,ROUND((J1282+J1288),2),IF($A$3=3,ROUND((J1282+J1288),-1),ROUND((J1282+J1288),0)))</f>
        <v>0</v>
      </c>
    </row>
    <row r="1290" spans="1:10" ht="15" thickTop="1" x14ac:dyDescent="0.35">
      <c r="C1290" s="27"/>
      <c r="D1290" s="90"/>
      <c r="E1290" s="27"/>
      <c r="F1290" s="27"/>
      <c r="G1290" s="27"/>
      <c r="H1290" s="27"/>
      <c r="I1290" s="554"/>
      <c r="J1290" s="555"/>
    </row>
    <row r="1291" spans="1:10" x14ac:dyDescent="0.35">
      <c r="C1291" s="27"/>
      <c r="D1291" s="90"/>
      <c r="E1291" s="27"/>
      <c r="F1291" s="27"/>
      <c r="G1291" s="27"/>
      <c r="H1291" s="27"/>
      <c r="I1291" s="554"/>
      <c r="J1291" s="555"/>
    </row>
    <row r="1292" spans="1:10" ht="15" thickBot="1" x14ac:dyDescent="0.4">
      <c r="C1292" s="27"/>
      <c r="D1292" s="90"/>
      <c r="E1292" s="27"/>
      <c r="F1292" s="27"/>
      <c r="G1292" s="27"/>
      <c r="H1292" s="27"/>
      <c r="I1292" s="554"/>
      <c r="J1292" s="555"/>
    </row>
    <row r="1293" spans="1:10" ht="15" thickTop="1" x14ac:dyDescent="0.35">
      <c r="A1293" s="543" t="s">
        <v>557</v>
      </c>
      <c r="B1293" s="556"/>
      <c r="C1293" s="913" t="s">
        <v>168</v>
      </c>
      <c r="D1293" s="914"/>
      <c r="E1293" s="914"/>
      <c r="F1293" s="914"/>
      <c r="G1293" s="557"/>
      <c r="H1293" s="558" t="s">
        <v>354</v>
      </c>
      <c r="I1293" s="559" t="s">
        <v>299</v>
      </c>
      <c r="J1293" s="560" t="s">
        <v>95</v>
      </c>
    </row>
    <row r="1294" spans="1:10" x14ac:dyDescent="0.35">
      <c r="A1294" s="543"/>
      <c r="B1294" s="556"/>
      <c r="C1294" s="915"/>
      <c r="D1294" s="916"/>
      <c r="E1294" s="916"/>
      <c r="F1294" s="916"/>
      <c r="G1294" s="561"/>
      <c r="H1294" s="562" t="e">
        <f>"ITEM:   "&amp;PRESUPUESTO!#REF!</f>
        <v>#REF!</v>
      </c>
      <c r="I1294" s="599" t="e">
        <f>PRESUPUESTO!#REF!</f>
        <v>#REF!</v>
      </c>
      <c r="J1294" s="564"/>
    </row>
    <row r="1295" spans="1:10" x14ac:dyDescent="0.35">
      <c r="A1295" s="565" t="s">
        <v>301</v>
      </c>
      <c r="B1295" s="556"/>
      <c r="C1295" s="566" t="s">
        <v>88</v>
      </c>
      <c r="D1295" s="567" t="s">
        <v>89</v>
      </c>
      <c r="E1295" s="568" t="s">
        <v>90</v>
      </c>
      <c r="F1295" s="569" t="s">
        <v>302</v>
      </c>
      <c r="G1295" s="570" t="s">
        <v>303</v>
      </c>
      <c r="H1295" s="571" t="s">
        <v>304</v>
      </c>
      <c r="I1295" s="724"/>
      <c r="J1295" s="725" t="s">
        <v>304</v>
      </c>
    </row>
    <row r="1296" spans="1:10" x14ac:dyDescent="0.35">
      <c r="A1296" s="565"/>
      <c r="B1296" s="556"/>
      <c r="C1296" s="574"/>
      <c r="D1296" s="543"/>
      <c r="E1296" s="575"/>
      <c r="F1296" s="576"/>
      <c r="G1296" s="577"/>
      <c r="H1296" s="578"/>
      <c r="I1296" s="579"/>
      <c r="J1296" s="580"/>
    </row>
    <row r="1297" spans="1:10" x14ac:dyDescent="0.35">
      <c r="A1297" s="565" t="s">
        <v>305</v>
      </c>
      <c r="B1297" s="556"/>
      <c r="C1297" s="581" t="s">
        <v>306</v>
      </c>
      <c r="D1297" s="543"/>
      <c r="E1297" s="575"/>
      <c r="F1297" s="576"/>
      <c r="G1297" s="577"/>
      <c r="H1297" s="578"/>
      <c r="I1297" s="579"/>
      <c r="J1297" s="580"/>
    </row>
    <row r="1298" spans="1:10" x14ac:dyDescent="0.35">
      <c r="A1298" s="565">
        <v>100593</v>
      </c>
      <c r="B1298" s="556" t="s">
        <v>334</v>
      </c>
      <c r="C1298" s="566" t="s">
        <v>478</v>
      </c>
      <c r="D1298" s="567" t="s">
        <v>89</v>
      </c>
      <c r="E1298" s="568">
        <v>8</v>
      </c>
      <c r="F1298" s="569"/>
      <c r="G1298" s="570">
        <v>239</v>
      </c>
      <c r="H1298" s="571">
        <f t="shared" ref="H1298:H1306" si="9">TRUNC(E1298* (1 + F1298 / 100) * G1298,2)</f>
        <v>1912</v>
      </c>
      <c r="I1298" s="724" t="e">
        <f>I1294 * (E1298 * (1+F1298/100))</f>
        <v>#REF!</v>
      </c>
      <c r="J1298" s="725" t="e">
        <f>H1298 * I1294</f>
        <v>#REF!</v>
      </c>
    </row>
    <row r="1299" spans="1:10" x14ac:dyDescent="0.35">
      <c r="A1299" s="565">
        <v>101631</v>
      </c>
      <c r="B1299" s="556" t="s">
        <v>444</v>
      </c>
      <c r="C1299" s="566" t="s">
        <v>474</v>
      </c>
      <c r="D1299" s="567" t="s">
        <v>89</v>
      </c>
      <c r="E1299" s="568">
        <v>0.5</v>
      </c>
      <c r="F1299" s="569"/>
      <c r="G1299" s="570">
        <v>28580</v>
      </c>
      <c r="H1299" s="571">
        <f t="shared" si="9"/>
        <v>14290</v>
      </c>
      <c r="I1299" s="724" t="e">
        <f>I1294 * (E1299 * (1+F1299/100))</f>
        <v>#REF!</v>
      </c>
      <c r="J1299" s="725" t="e">
        <f>H1299 * I1294</f>
        <v>#REF!</v>
      </c>
    </row>
    <row r="1300" spans="1:10" x14ac:dyDescent="0.35">
      <c r="A1300" s="565">
        <v>100598</v>
      </c>
      <c r="B1300" s="556" t="s">
        <v>422</v>
      </c>
      <c r="C1300" s="566" t="s">
        <v>496</v>
      </c>
      <c r="D1300" s="567" t="s">
        <v>89</v>
      </c>
      <c r="E1300" s="568">
        <v>1</v>
      </c>
      <c r="F1300" s="569"/>
      <c r="G1300" s="570">
        <v>8474</v>
      </c>
      <c r="H1300" s="571">
        <f t="shared" si="9"/>
        <v>8474</v>
      </c>
      <c r="I1300" s="724" t="e">
        <f>I1294 * (E1300 * (1+F1300/100))</f>
        <v>#REF!</v>
      </c>
      <c r="J1300" s="725" t="e">
        <f>H1300 * I1294</f>
        <v>#REF!</v>
      </c>
    </row>
    <row r="1301" spans="1:10" x14ac:dyDescent="0.35">
      <c r="A1301" s="565">
        <v>100292</v>
      </c>
      <c r="B1301" s="556" t="s">
        <v>422</v>
      </c>
      <c r="C1301" s="566" t="s">
        <v>497</v>
      </c>
      <c r="D1301" s="567" t="s">
        <v>89</v>
      </c>
      <c r="E1301" s="568">
        <v>2</v>
      </c>
      <c r="F1301" s="569"/>
      <c r="G1301" s="570">
        <v>10877</v>
      </c>
      <c r="H1301" s="571">
        <f t="shared" si="9"/>
        <v>21754</v>
      </c>
      <c r="I1301" s="724" t="e">
        <f>I1294 * (E1301 * (1+F1301/100))</f>
        <v>#REF!</v>
      </c>
      <c r="J1301" s="725" t="e">
        <f>H1301 * I1294</f>
        <v>#REF!</v>
      </c>
    </row>
    <row r="1302" spans="1:10" x14ac:dyDescent="0.35">
      <c r="A1302" s="565">
        <v>100979</v>
      </c>
      <c r="B1302" s="556" t="s">
        <v>422</v>
      </c>
      <c r="C1302" s="566" t="s">
        <v>498</v>
      </c>
      <c r="D1302" s="567" t="s">
        <v>89</v>
      </c>
      <c r="E1302" s="568">
        <v>2</v>
      </c>
      <c r="F1302" s="569"/>
      <c r="G1302" s="570">
        <v>8720</v>
      </c>
      <c r="H1302" s="571">
        <f t="shared" si="9"/>
        <v>17440</v>
      </c>
      <c r="I1302" s="724" t="e">
        <f>I1294 * (E1302 * (1+F1302/100))</f>
        <v>#REF!</v>
      </c>
      <c r="J1302" s="725" t="e">
        <f>H1302 * I1294</f>
        <v>#REF!</v>
      </c>
    </row>
    <row r="1303" spans="1:10" x14ac:dyDescent="0.35">
      <c r="A1303" s="565">
        <v>101947</v>
      </c>
      <c r="B1303" s="556" t="s">
        <v>422</v>
      </c>
      <c r="C1303" s="566" t="s">
        <v>451</v>
      </c>
      <c r="D1303" s="567" t="s">
        <v>89</v>
      </c>
      <c r="E1303" s="568">
        <v>10</v>
      </c>
      <c r="F1303" s="569"/>
      <c r="G1303" s="570">
        <v>329</v>
      </c>
      <c r="H1303" s="571">
        <f t="shared" si="9"/>
        <v>3290</v>
      </c>
      <c r="I1303" s="724" t="e">
        <f>I1294 * (E1303 * (1+F1303/100))</f>
        <v>#REF!</v>
      </c>
      <c r="J1303" s="725" t="e">
        <f>H1303 * I1294</f>
        <v>#REF!</v>
      </c>
    </row>
    <row r="1304" spans="1:10" x14ac:dyDescent="0.35">
      <c r="A1304" s="565">
        <v>101948</v>
      </c>
      <c r="B1304" s="556" t="s">
        <v>422</v>
      </c>
      <c r="C1304" s="566" t="s">
        <v>423</v>
      </c>
      <c r="D1304" s="567" t="s">
        <v>89</v>
      </c>
      <c r="E1304" s="568">
        <v>10</v>
      </c>
      <c r="F1304" s="569"/>
      <c r="G1304" s="570">
        <v>154</v>
      </c>
      <c r="H1304" s="571">
        <f t="shared" si="9"/>
        <v>1540</v>
      </c>
      <c r="I1304" s="724" t="e">
        <f>I1294 * (E1304 * (1+F1304/100))</f>
        <v>#REF!</v>
      </c>
      <c r="J1304" s="725" t="e">
        <f>H1304 * I1294</f>
        <v>#REF!</v>
      </c>
    </row>
    <row r="1305" spans="1:10" x14ac:dyDescent="0.35">
      <c r="A1305" s="565">
        <v>102396</v>
      </c>
      <c r="B1305" s="556" t="s">
        <v>499</v>
      </c>
      <c r="C1305" s="566" t="s">
        <v>500</v>
      </c>
      <c r="D1305" s="567" t="s">
        <v>109</v>
      </c>
      <c r="E1305" s="568">
        <v>0.75</v>
      </c>
      <c r="F1305" s="569"/>
      <c r="G1305" s="570">
        <v>149940</v>
      </c>
      <c r="H1305" s="571">
        <f t="shared" si="9"/>
        <v>112455</v>
      </c>
      <c r="I1305" s="724" t="e">
        <f>I1294 * (E1305 * (1+F1305/100))</f>
        <v>#REF!</v>
      </c>
      <c r="J1305" s="725" t="e">
        <f>H1305 * I1294</f>
        <v>#REF!</v>
      </c>
    </row>
    <row r="1306" spans="1:10" x14ac:dyDescent="0.35">
      <c r="A1306" s="565">
        <v>103070</v>
      </c>
      <c r="B1306" s="556" t="s">
        <v>501</v>
      </c>
      <c r="C1306" s="566" t="s">
        <v>502</v>
      </c>
      <c r="D1306" s="567" t="s">
        <v>109</v>
      </c>
      <c r="E1306" s="568">
        <v>0.9</v>
      </c>
      <c r="F1306" s="569"/>
      <c r="G1306" s="570">
        <v>251193</v>
      </c>
      <c r="H1306" s="571">
        <f t="shared" si="9"/>
        <v>226073.7</v>
      </c>
      <c r="I1306" s="724" t="e">
        <f>I1294 * (E1306 * (1+F1306/100))</f>
        <v>#REF!</v>
      </c>
      <c r="J1306" s="725" t="e">
        <f>H1306 * I1294</f>
        <v>#REF!</v>
      </c>
    </row>
    <row r="1307" spans="1:10" x14ac:dyDescent="0.35">
      <c r="A1307" s="582" t="s">
        <v>314</v>
      </c>
      <c r="B1307" s="556"/>
      <c r="C1307" s="574"/>
      <c r="D1307" s="543"/>
      <c r="E1307" s="575"/>
      <c r="F1307" s="576"/>
      <c r="G1307" s="577" t="s">
        <v>315</v>
      </c>
      <c r="H1307" s="583">
        <f>SUM(H1297:H1306)</f>
        <v>407228.7</v>
      </c>
      <c r="I1307" s="579"/>
      <c r="J1307" s="584" t="e">
        <f>SUM(J1297:J1306)</f>
        <v>#REF!</v>
      </c>
    </row>
    <row r="1308" spans="1:10" x14ac:dyDescent="0.35">
      <c r="A1308" s="565" t="s">
        <v>316</v>
      </c>
      <c r="B1308" s="556"/>
      <c r="C1308" s="581" t="s">
        <v>317</v>
      </c>
      <c r="D1308" s="543"/>
      <c r="E1308" s="575"/>
      <c r="F1308" s="576"/>
      <c r="G1308" s="577"/>
      <c r="H1308" s="578"/>
      <c r="I1308" s="579"/>
      <c r="J1308" s="580"/>
    </row>
    <row r="1309" spans="1:10" x14ac:dyDescent="0.35">
      <c r="A1309" s="565">
        <v>200029</v>
      </c>
      <c r="B1309" s="556" t="s">
        <v>317</v>
      </c>
      <c r="C1309" s="566" t="s">
        <v>479</v>
      </c>
      <c r="D1309" s="567" t="s">
        <v>319</v>
      </c>
      <c r="E1309" s="568">
        <v>2.1</v>
      </c>
      <c r="F1309" s="569"/>
      <c r="G1309" s="570">
        <v>31422</v>
      </c>
      <c r="H1309" s="571">
        <f>TRUNC(E1309* (1 + F1309 / 100) * G1309,2)</f>
        <v>65986.2</v>
      </c>
      <c r="I1309" s="724" t="e">
        <f>I1294 * (E1309 * (1+F1309/100))</f>
        <v>#REF!</v>
      </c>
      <c r="J1309" s="725" t="e">
        <f>H1309 * I1294</f>
        <v>#REF!</v>
      </c>
    </row>
    <row r="1310" spans="1:10" x14ac:dyDescent="0.35">
      <c r="A1310" s="565">
        <v>207104</v>
      </c>
      <c r="B1310" s="556" t="s">
        <v>317</v>
      </c>
      <c r="C1310" s="566" t="s">
        <v>503</v>
      </c>
      <c r="D1310" s="567" t="s">
        <v>189</v>
      </c>
      <c r="E1310" s="695">
        <v>5.0421000000000005</v>
      </c>
      <c r="F1310" s="569"/>
      <c r="G1310" s="570">
        <v>11000</v>
      </c>
      <c r="H1310" s="571">
        <f>TRUNC(E1310* (1 + F1310 / 100) * G1310,2)</f>
        <v>55463.1</v>
      </c>
      <c r="I1310" s="724" t="e">
        <f>I1294 * (E1310 * (1+F1310/100))</f>
        <v>#REF!</v>
      </c>
      <c r="J1310" s="725" t="e">
        <f>H1310 * I1294</f>
        <v>#REF!</v>
      </c>
    </row>
    <row r="1311" spans="1:10" x14ac:dyDescent="0.35">
      <c r="A1311" s="582" t="s">
        <v>320</v>
      </c>
      <c r="B1311" s="556"/>
      <c r="C1311" s="574"/>
      <c r="D1311" s="543"/>
      <c r="E1311" s="575"/>
      <c r="F1311" s="576"/>
      <c r="G1311" s="577" t="s">
        <v>321</v>
      </c>
      <c r="H1311" s="583">
        <f>SUM(H1308:H1310)</f>
        <v>121449.29999999999</v>
      </c>
      <c r="I1311" s="579"/>
      <c r="J1311" s="584" t="e">
        <f>SUM(J1308:J1310)</f>
        <v>#REF!</v>
      </c>
    </row>
    <row r="1312" spans="1:10" x14ac:dyDescent="0.35">
      <c r="A1312" s="565" t="s">
        <v>322</v>
      </c>
      <c r="B1312" s="556"/>
      <c r="C1312" s="585" t="s">
        <v>323</v>
      </c>
      <c r="D1312" s="543"/>
      <c r="E1312" s="575"/>
      <c r="F1312" s="576"/>
      <c r="G1312" s="577"/>
      <c r="H1312" s="578"/>
      <c r="I1312" s="579"/>
      <c r="J1312" s="580"/>
    </row>
    <row r="1313" spans="1:10" x14ac:dyDescent="0.35">
      <c r="A1313" s="565">
        <v>300026</v>
      </c>
      <c r="B1313" s="556" t="s">
        <v>323</v>
      </c>
      <c r="C1313" s="566" t="s">
        <v>324</v>
      </c>
      <c r="D1313" s="567" t="s">
        <v>189</v>
      </c>
      <c r="E1313" s="568">
        <v>1.5</v>
      </c>
      <c r="F1313" s="569"/>
      <c r="G1313" s="570">
        <v>2089</v>
      </c>
      <c r="H1313" s="571">
        <f>TRUNC(E1313* (1 + F1313 / 100) * G1313,2)</f>
        <v>3133.5</v>
      </c>
      <c r="I1313" s="724" t="e">
        <f>I1294 * (E1313 * (1+F1313/100))</f>
        <v>#REF!</v>
      </c>
      <c r="J1313" s="725" t="e">
        <f>H1313 * I1294</f>
        <v>#REF!</v>
      </c>
    </row>
    <row r="1314" spans="1:10" x14ac:dyDescent="0.35">
      <c r="A1314" s="582" t="s">
        <v>325</v>
      </c>
      <c r="B1314" s="556"/>
      <c r="C1314" s="574"/>
      <c r="D1314" s="543"/>
      <c r="E1314" s="575"/>
      <c r="F1314" s="576"/>
      <c r="G1314" s="577" t="s">
        <v>326</v>
      </c>
      <c r="H1314" s="583">
        <f>SUM(H1312:H1313)</f>
        <v>3133.5</v>
      </c>
      <c r="I1314" s="579"/>
      <c r="J1314" s="584" t="e">
        <f>SUM(J1312:J1313)</f>
        <v>#REF!</v>
      </c>
    </row>
    <row r="1315" spans="1:10" x14ac:dyDescent="0.35">
      <c r="A1315" s="543" t="s">
        <v>327</v>
      </c>
      <c r="B1315" s="586"/>
      <c r="C1315" s="581" t="s">
        <v>328</v>
      </c>
      <c r="D1315" s="543"/>
      <c r="E1315" s="575"/>
      <c r="F1315" s="576"/>
      <c r="G1315" s="577"/>
      <c r="H1315" s="578"/>
      <c r="I1315" s="579"/>
      <c r="J1315" s="580"/>
    </row>
    <row r="1316" spans="1:10" x14ac:dyDescent="0.35">
      <c r="A1316" s="565"/>
      <c r="B1316" s="556"/>
      <c r="C1316" s="566"/>
      <c r="D1316" s="567"/>
      <c r="E1316" s="568"/>
      <c r="F1316" s="569"/>
      <c r="G1316" s="570"/>
      <c r="H1316" s="571"/>
      <c r="I1316" s="724"/>
      <c r="J1316" s="725"/>
    </row>
    <row r="1317" spans="1:10" x14ac:dyDescent="0.35">
      <c r="A1317" s="582" t="s">
        <v>329</v>
      </c>
      <c r="B1317" s="586"/>
      <c r="C1317" s="574"/>
      <c r="D1317" s="543"/>
      <c r="E1317" s="575"/>
      <c r="F1317" s="576"/>
      <c r="G1317" s="577" t="s">
        <v>330</v>
      </c>
      <c r="H1317" s="571">
        <f>SUM(H1315:H1316)</f>
        <v>0</v>
      </c>
      <c r="I1317" s="579"/>
      <c r="J1317" s="725">
        <f>SUM(J1315:J1316)</f>
        <v>0</v>
      </c>
    </row>
    <row r="1318" spans="1:10" x14ac:dyDescent="0.35">
      <c r="A1318" s="543"/>
      <c r="B1318" s="587"/>
      <c r="C1318" s="574"/>
      <c r="D1318" s="543"/>
      <c r="E1318" s="575"/>
      <c r="F1318" s="576"/>
      <c r="G1318" s="577"/>
      <c r="H1318" s="578"/>
      <c r="I1318" s="579"/>
      <c r="J1318" s="580"/>
    </row>
    <row r="1319" spans="1:10" ht="15" thickBot="1" x14ac:dyDescent="0.4">
      <c r="A1319" s="543" t="s">
        <v>92</v>
      </c>
      <c r="B1319" s="587"/>
      <c r="C1319" s="589"/>
      <c r="D1319" s="590"/>
      <c r="E1319" s="591"/>
      <c r="F1319" s="592" t="s">
        <v>331</v>
      </c>
      <c r="G1319" s="593">
        <f>SUM(H1295:H1318)/2</f>
        <v>531811.5</v>
      </c>
      <c r="H1319" s="594">
        <f>IF($A$2="CD",IF($A$3=1,ROUND(SUM(H1295:H1318)/2,0),IF($A$3=3,ROUND(SUM(H1295:H1318)/2,-1),SUM(H1295:H1318)/2)),SUM(H1295:H1318)/2)</f>
        <v>531812</v>
      </c>
      <c r="I1319" s="595" t="e">
        <f>SUM(J1295:J1318)/2</f>
        <v>#REF!</v>
      </c>
      <c r="J1319" s="596" t="e">
        <f>IF($A$2="CD",IF($A$3=1,ROUND(SUM(J1295:J1318)/2,0),IF($A$3=3,ROUND(SUM(J1295:J1318)/2,-1),SUM(J1295:J1318)/2)),SUM(J1295:J1318)/2)</f>
        <v>#REF!</v>
      </c>
    </row>
    <row r="1320" spans="1:10" ht="15" thickTop="1" x14ac:dyDescent="0.35">
      <c r="A1320" s="543" t="s">
        <v>364</v>
      </c>
      <c r="B1320" s="587"/>
      <c r="C1320" s="600" t="s">
        <v>256</v>
      </c>
      <c r="D1320" s="601"/>
      <c r="E1320" s="602"/>
      <c r="F1320" s="658"/>
      <c r="G1320" s="603"/>
      <c r="H1320" s="604"/>
      <c r="I1320" s="579"/>
      <c r="J1320" s="605"/>
    </row>
    <row r="1321" spans="1:10" x14ac:dyDescent="0.35">
      <c r="A1321" s="565" t="s">
        <v>263</v>
      </c>
      <c r="B1321" s="587"/>
      <c r="C1321" s="726" t="s">
        <v>234</v>
      </c>
      <c r="D1321" s="727"/>
      <c r="E1321" s="728"/>
      <c r="F1321" s="659">
        <f>$F$3</f>
        <v>0.15</v>
      </c>
      <c r="G1321" s="729"/>
      <c r="H1321" s="730">
        <f>ROUND(H1319*F1321,2)</f>
        <v>79771.8</v>
      </c>
      <c r="I1321" s="579"/>
      <c r="J1321" s="725" t="e">
        <f>ROUND(J1319*F1321,2)</f>
        <v>#REF!</v>
      </c>
    </row>
    <row r="1322" spans="1:10" x14ac:dyDescent="0.35">
      <c r="A1322" s="565" t="s">
        <v>365</v>
      </c>
      <c r="B1322" s="587"/>
      <c r="C1322" s="726" t="s">
        <v>236</v>
      </c>
      <c r="D1322" s="727"/>
      <c r="E1322" s="728"/>
      <c r="F1322" s="659">
        <f>$G$3</f>
        <v>0.02</v>
      </c>
      <c r="G1322" s="729"/>
      <c r="H1322" s="730">
        <f>ROUND(H1319*F1322,2)</f>
        <v>10636.24</v>
      </c>
      <c r="I1322" s="579"/>
      <c r="J1322" s="725" t="e">
        <f>ROUND(J1319*F1322,2)</f>
        <v>#REF!</v>
      </c>
    </row>
    <row r="1323" spans="1:10" x14ac:dyDescent="0.35">
      <c r="A1323" s="565" t="s">
        <v>265</v>
      </c>
      <c r="B1323" s="587"/>
      <c r="C1323" s="726" t="s">
        <v>238</v>
      </c>
      <c r="D1323" s="727"/>
      <c r="E1323" s="728"/>
      <c r="F1323" s="659">
        <f>$H$3</f>
        <v>0.05</v>
      </c>
      <c r="G1323" s="729"/>
      <c r="H1323" s="730">
        <f>ROUND(H1319*F1323,2)</f>
        <v>26590.6</v>
      </c>
      <c r="I1323" s="579"/>
      <c r="J1323" s="725" t="e">
        <f>ROUND(J1319*F1323,2)</f>
        <v>#REF!</v>
      </c>
    </row>
    <row r="1324" spans="1:10" x14ac:dyDescent="0.35">
      <c r="A1324" s="565" t="s">
        <v>267</v>
      </c>
      <c r="B1324" s="587"/>
      <c r="C1324" s="726" t="s">
        <v>242</v>
      </c>
      <c r="D1324" s="727"/>
      <c r="E1324" s="728"/>
      <c r="F1324" s="659">
        <f>$I$3</f>
        <v>0.19</v>
      </c>
      <c r="G1324" s="729"/>
      <c r="H1324" s="730">
        <f>ROUND(H1323*F1324,2)</f>
        <v>5052.21</v>
      </c>
      <c r="I1324" s="579"/>
      <c r="J1324" s="725" t="e">
        <f>ROUND(J1323*F1324,2)</f>
        <v>#REF!</v>
      </c>
    </row>
    <row r="1325" spans="1:10" x14ac:dyDescent="0.35">
      <c r="A1325" s="543" t="s">
        <v>366</v>
      </c>
      <c r="B1325" s="587"/>
      <c r="C1325" s="581" t="s">
        <v>367</v>
      </c>
      <c r="D1325" s="543"/>
      <c r="E1325" s="575"/>
      <c r="F1325" s="576"/>
      <c r="G1325" s="612"/>
      <c r="H1325" s="613">
        <f>SUM(H1321:H1324)</f>
        <v>122050.85000000002</v>
      </c>
      <c r="I1325" s="588"/>
      <c r="J1325" s="614" t="e">
        <f>SUM(J1321:J1324)</f>
        <v>#REF!</v>
      </c>
    </row>
    <row r="1326" spans="1:10" ht="15" thickBot="1" x14ac:dyDescent="0.4">
      <c r="A1326" s="543" t="s">
        <v>368</v>
      </c>
      <c r="B1326" s="587"/>
      <c r="C1326" s="615"/>
      <c r="D1326" s="616"/>
      <c r="E1326" s="591"/>
      <c r="F1326" s="592" t="s">
        <v>369</v>
      </c>
      <c r="G1326" s="617">
        <f>H1325+H1319</f>
        <v>653862.85</v>
      </c>
      <c r="H1326" s="594">
        <f>IF($A$3=2,ROUND((H1319+H1325),2),IF($A$3=3,ROUND((H1319+H1325),-1),ROUND((H1319+H1325),0)))</f>
        <v>653863</v>
      </c>
      <c r="I1326" s="595"/>
      <c r="J1326" s="596" t="e">
        <f>IF($A$3=2,ROUND((J1319+J1325),2),IF($A$3=3,ROUND((J1319+J1325),-1),ROUND((J1319+J1325),0)))</f>
        <v>#REF!</v>
      </c>
    </row>
    <row r="1327" spans="1:10" ht="15" thickTop="1" x14ac:dyDescent="0.35">
      <c r="C1327" s="27"/>
      <c r="D1327" s="90"/>
      <c r="E1327" s="27"/>
      <c r="F1327" s="27"/>
      <c r="G1327" s="27"/>
      <c r="H1327" s="27"/>
      <c r="I1327" s="554"/>
      <c r="J1327" s="555"/>
    </row>
    <row r="1328" spans="1:10" ht="15" thickBot="1" x14ac:dyDescent="0.4">
      <c r="C1328" s="27"/>
      <c r="D1328" s="90"/>
      <c r="E1328" s="27"/>
      <c r="F1328" s="27"/>
      <c r="G1328" s="27"/>
      <c r="H1328" s="27"/>
      <c r="I1328" s="554"/>
      <c r="J1328" s="555"/>
    </row>
    <row r="1329" spans="1:10" ht="15" thickTop="1" x14ac:dyDescent="0.35">
      <c r="A1329" s="543" t="s">
        <v>558</v>
      </c>
      <c r="B1329" s="556"/>
      <c r="C1329" s="913" t="s">
        <v>169</v>
      </c>
      <c r="D1329" s="914"/>
      <c r="E1329" s="914"/>
      <c r="F1329" s="914"/>
      <c r="G1329" s="597"/>
      <c r="H1329" s="558" t="s">
        <v>354</v>
      </c>
      <c r="I1329" s="559" t="s">
        <v>299</v>
      </c>
      <c r="J1329" s="560" t="s">
        <v>95</v>
      </c>
    </row>
    <row r="1330" spans="1:10" x14ac:dyDescent="0.35">
      <c r="A1330" s="543"/>
      <c r="B1330" s="556"/>
      <c r="C1330" s="915"/>
      <c r="D1330" s="916"/>
      <c r="E1330" s="916"/>
      <c r="F1330" s="916"/>
      <c r="G1330" s="598"/>
      <c r="H1330" s="562" t="e">
        <f>"ITEM:   "&amp;PRESUPUESTO!#REF!</f>
        <v>#REF!</v>
      </c>
      <c r="I1330" s="599" t="e">
        <f>PRESUPUESTO!#REF!</f>
        <v>#REF!</v>
      </c>
      <c r="J1330" s="564"/>
    </row>
    <row r="1331" spans="1:10" x14ac:dyDescent="0.35">
      <c r="A1331" s="565" t="s">
        <v>301</v>
      </c>
      <c r="B1331" s="556"/>
      <c r="C1331" s="566" t="s">
        <v>88</v>
      </c>
      <c r="D1331" s="567" t="s">
        <v>89</v>
      </c>
      <c r="E1331" s="568" t="s">
        <v>90</v>
      </c>
      <c r="F1331" s="568" t="s">
        <v>302</v>
      </c>
      <c r="G1331" s="570" t="s">
        <v>303</v>
      </c>
      <c r="H1331" s="571" t="s">
        <v>304</v>
      </c>
      <c r="I1331" s="724"/>
      <c r="J1331" s="725" t="s">
        <v>304</v>
      </c>
    </row>
    <row r="1332" spans="1:10" x14ac:dyDescent="0.35">
      <c r="A1332" s="565"/>
      <c r="B1332" s="556"/>
      <c r="C1332" s="574"/>
      <c r="D1332" s="543"/>
      <c r="E1332" s="575"/>
      <c r="F1332" s="575"/>
      <c r="G1332" s="577"/>
      <c r="H1332" s="578"/>
      <c r="I1332" s="579"/>
      <c r="J1332" s="580"/>
    </row>
    <row r="1333" spans="1:10" x14ac:dyDescent="0.35">
      <c r="A1333" s="565" t="s">
        <v>305</v>
      </c>
      <c r="B1333" s="556"/>
      <c r="C1333" s="581" t="s">
        <v>306</v>
      </c>
      <c r="D1333" s="543"/>
      <c r="E1333" s="575"/>
      <c r="F1333" s="575"/>
      <c r="G1333" s="577"/>
      <c r="H1333" s="578"/>
      <c r="I1333" s="579"/>
      <c r="J1333" s="580"/>
    </row>
    <row r="1334" spans="1:10" x14ac:dyDescent="0.35">
      <c r="A1334" s="565">
        <v>100203</v>
      </c>
      <c r="B1334" s="556" t="s">
        <v>422</v>
      </c>
      <c r="C1334" s="566" t="s">
        <v>559</v>
      </c>
      <c r="D1334" s="567" t="s">
        <v>89</v>
      </c>
      <c r="E1334" s="568">
        <v>3</v>
      </c>
      <c r="F1334" s="568"/>
      <c r="G1334" s="570">
        <v>6608</v>
      </c>
      <c r="H1334" s="571">
        <f t="shared" ref="H1334:H1339" si="10">TRUNC(E1334* (1 + F1334 / 100) * G1334,2)</f>
        <v>19824</v>
      </c>
      <c r="I1334" s="724" t="e">
        <f>I1330 * (E1334 * (1+F1334/100))</f>
        <v>#REF!</v>
      </c>
      <c r="J1334" s="725" t="e">
        <f>H1334 * I1330</f>
        <v>#REF!</v>
      </c>
    </row>
    <row r="1335" spans="1:10" x14ac:dyDescent="0.35">
      <c r="A1335" s="565">
        <v>100486</v>
      </c>
      <c r="B1335" s="556" t="s">
        <v>444</v>
      </c>
      <c r="C1335" s="566" t="s">
        <v>560</v>
      </c>
      <c r="D1335" s="567" t="s">
        <v>89</v>
      </c>
      <c r="E1335" s="568">
        <v>1</v>
      </c>
      <c r="F1335" s="568"/>
      <c r="G1335" s="570">
        <v>50123</v>
      </c>
      <c r="H1335" s="571">
        <f t="shared" si="10"/>
        <v>50123</v>
      </c>
      <c r="I1335" s="724" t="e">
        <f>I1330 * (E1335 * (1+F1335/100))</f>
        <v>#REF!</v>
      </c>
      <c r="J1335" s="725" t="e">
        <f>H1335 * I1330</f>
        <v>#REF!</v>
      </c>
    </row>
    <row r="1336" spans="1:10" x14ac:dyDescent="0.35">
      <c r="A1336" s="565">
        <v>113029</v>
      </c>
      <c r="B1336" s="556"/>
      <c r="C1336" s="566" t="s">
        <v>561</v>
      </c>
      <c r="D1336" s="567" t="s">
        <v>89</v>
      </c>
      <c r="E1336" s="568">
        <v>1.165</v>
      </c>
      <c r="F1336" s="568"/>
      <c r="G1336" s="570">
        <v>1508</v>
      </c>
      <c r="H1336" s="571">
        <f>TRUNC(E1336* (1 + F1336 / 100) * G1336,2)</f>
        <v>1756.82</v>
      </c>
      <c r="I1336" s="724" t="e">
        <f>I1330 * (E1336 * (1+F1336/100))</f>
        <v>#REF!</v>
      </c>
      <c r="J1336" s="725" t="e">
        <f>H1336 * I1330</f>
        <v>#REF!</v>
      </c>
    </row>
    <row r="1337" spans="1:10" x14ac:dyDescent="0.35">
      <c r="A1337" s="565">
        <v>101509</v>
      </c>
      <c r="B1337" s="556" t="s">
        <v>356</v>
      </c>
      <c r="C1337" s="566" t="s">
        <v>357</v>
      </c>
      <c r="D1337" s="567" t="s">
        <v>358</v>
      </c>
      <c r="E1337" s="568">
        <v>0.4</v>
      </c>
      <c r="F1337" s="568"/>
      <c r="G1337" s="570">
        <v>5600</v>
      </c>
      <c r="H1337" s="571">
        <f>TRUNC(E1337* (1 + F1337 / 100) * G1337,2)</f>
        <v>2240</v>
      </c>
      <c r="I1337" s="724" t="e">
        <f>I1330 * (E1337 * (1+F1337/100))</f>
        <v>#REF!</v>
      </c>
      <c r="J1337" s="725" t="e">
        <f>H1337 * I1330</f>
        <v>#REF!</v>
      </c>
    </row>
    <row r="1338" spans="1:10" x14ac:dyDescent="0.35">
      <c r="A1338" s="565">
        <v>101717</v>
      </c>
      <c r="B1338" s="556" t="s">
        <v>398</v>
      </c>
      <c r="C1338" s="566" t="s">
        <v>400</v>
      </c>
      <c r="D1338" s="567" t="s">
        <v>89</v>
      </c>
      <c r="E1338" s="568">
        <v>3</v>
      </c>
      <c r="F1338" s="568"/>
      <c r="G1338" s="570">
        <v>18680</v>
      </c>
      <c r="H1338" s="571">
        <f t="shared" si="10"/>
        <v>56040</v>
      </c>
      <c r="I1338" s="724" t="e">
        <f>I1330 * (E1338 * (1+F1338/100))</f>
        <v>#REF!</v>
      </c>
      <c r="J1338" s="725" t="e">
        <f>H1338 * I1330</f>
        <v>#REF!</v>
      </c>
    </row>
    <row r="1339" spans="1:10" x14ac:dyDescent="0.35">
      <c r="A1339" s="565">
        <v>100804</v>
      </c>
      <c r="B1339" s="556" t="s">
        <v>398</v>
      </c>
      <c r="C1339" s="566" t="s">
        <v>562</v>
      </c>
      <c r="D1339" s="567" t="s">
        <v>527</v>
      </c>
      <c r="E1339" s="568">
        <v>2.67</v>
      </c>
      <c r="F1339" s="568"/>
      <c r="G1339" s="570">
        <v>4596</v>
      </c>
      <c r="H1339" s="571">
        <f t="shared" si="10"/>
        <v>12271.32</v>
      </c>
      <c r="I1339" s="724" t="e">
        <f>I1330 * (E1339 * (1+F1339/100))</f>
        <v>#REF!</v>
      </c>
      <c r="J1339" s="725" t="e">
        <f>H1339 * I1330</f>
        <v>#REF!</v>
      </c>
    </row>
    <row r="1340" spans="1:10" x14ac:dyDescent="0.35">
      <c r="A1340" s="543" t="s">
        <v>314</v>
      </c>
      <c r="B1340" s="556"/>
      <c r="C1340" s="574"/>
      <c r="D1340" s="543"/>
      <c r="E1340" s="575"/>
      <c r="F1340" s="575"/>
      <c r="G1340" s="577" t="s">
        <v>315</v>
      </c>
      <c r="H1340" s="583">
        <f>SUM(H1333:H1339)</f>
        <v>142255.14000000001</v>
      </c>
      <c r="I1340" s="579"/>
      <c r="J1340" s="584" t="e">
        <f>SUM(J1333:J1339)</f>
        <v>#REF!</v>
      </c>
    </row>
    <row r="1341" spans="1:10" x14ac:dyDescent="0.35">
      <c r="A1341" s="565" t="s">
        <v>316</v>
      </c>
      <c r="B1341" s="556"/>
      <c r="C1341" s="581" t="s">
        <v>317</v>
      </c>
      <c r="D1341" s="543"/>
      <c r="E1341" s="575"/>
      <c r="F1341" s="575"/>
      <c r="G1341" s="577"/>
      <c r="H1341" s="578"/>
      <c r="I1341" s="579"/>
      <c r="J1341" s="580"/>
    </row>
    <row r="1342" spans="1:10" x14ac:dyDescent="0.35">
      <c r="A1342" s="565">
        <v>200006</v>
      </c>
      <c r="B1342" s="556" t="s">
        <v>317</v>
      </c>
      <c r="C1342" s="566" t="s">
        <v>372</v>
      </c>
      <c r="D1342" s="567" t="s">
        <v>319</v>
      </c>
      <c r="E1342" s="568">
        <v>22</v>
      </c>
      <c r="F1342" s="568"/>
      <c r="G1342" s="570">
        <v>12588</v>
      </c>
      <c r="H1342" s="571">
        <f>TRUNC(E1342* (1 + F1342 / 100) * G1342,2)</f>
        <v>276936</v>
      </c>
      <c r="I1342" s="724" t="e">
        <f>I1330 * (E1342 * (1+F1342/100))</f>
        <v>#REF!</v>
      </c>
      <c r="J1342" s="725" t="e">
        <f>H1342 * I1330</f>
        <v>#REF!</v>
      </c>
    </row>
    <row r="1343" spans="1:10" x14ac:dyDescent="0.35">
      <c r="A1343" s="543" t="s">
        <v>320</v>
      </c>
      <c r="B1343" s="556"/>
      <c r="C1343" s="574"/>
      <c r="D1343" s="543"/>
      <c r="E1343" s="575"/>
      <c r="F1343" s="575"/>
      <c r="G1343" s="577" t="s">
        <v>321</v>
      </c>
      <c r="H1343" s="583">
        <f>SUM(H1341:H1342)</f>
        <v>276936</v>
      </c>
      <c r="I1343" s="579"/>
      <c r="J1343" s="584" t="e">
        <f>SUM(J1341:J1342)</f>
        <v>#REF!</v>
      </c>
    </row>
    <row r="1344" spans="1:10" x14ac:dyDescent="0.35">
      <c r="A1344" s="565" t="s">
        <v>322</v>
      </c>
      <c r="B1344" s="556"/>
      <c r="C1344" s="585" t="s">
        <v>323</v>
      </c>
      <c r="D1344" s="543"/>
      <c r="E1344" s="575"/>
      <c r="F1344" s="575"/>
      <c r="G1344" s="577"/>
      <c r="H1344" s="578"/>
      <c r="I1344" s="579"/>
      <c r="J1344" s="580"/>
    </row>
    <row r="1345" spans="1:10" x14ac:dyDescent="0.35">
      <c r="A1345" s="565">
        <v>300026</v>
      </c>
      <c r="B1345" s="556" t="s">
        <v>323</v>
      </c>
      <c r="C1345" s="566" t="s">
        <v>324</v>
      </c>
      <c r="D1345" s="567" t="s">
        <v>189</v>
      </c>
      <c r="E1345" s="568">
        <v>2</v>
      </c>
      <c r="F1345" s="568"/>
      <c r="G1345" s="570">
        <v>2089</v>
      </c>
      <c r="H1345" s="571">
        <f>TRUNC(E1345* (1 + F1345 / 100) * G1345,2)</f>
        <v>4178</v>
      </c>
      <c r="I1345" s="724" t="e">
        <f>I1330 * (E1345 * (1+F1345/100))</f>
        <v>#REF!</v>
      </c>
      <c r="J1345" s="725" t="e">
        <f>H1345 * I1330</f>
        <v>#REF!</v>
      </c>
    </row>
    <row r="1346" spans="1:10" x14ac:dyDescent="0.35">
      <c r="A1346" s="543" t="s">
        <v>325</v>
      </c>
      <c r="B1346" s="556"/>
      <c r="C1346" s="574"/>
      <c r="D1346" s="543"/>
      <c r="E1346" s="575"/>
      <c r="F1346" s="575"/>
      <c r="G1346" s="577" t="s">
        <v>326</v>
      </c>
      <c r="H1346" s="583">
        <f>SUM(H1344:H1345)</f>
        <v>4178</v>
      </c>
      <c r="I1346" s="579"/>
      <c r="J1346" s="584" t="e">
        <f>SUM(J1344:J1345)</f>
        <v>#REF!</v>
      </c>
    </row>
    <row r="1347" spans="1:10" x14ac:dyDescent="0.35">
      <c r="A1347" s="543" t="s">
        <v>327</v>
      </c>
      <c r="B1347" s="27"/>
      <c r="C1347" s="581" t="s">
        <v>328</v>
      </c>
      <c r="D1347" s="543"/>
      <c r="E1347" s="575"/>
      <c r="F1347" s="575"/>
      <c r="G1347" s="577"/>
      <c r="H1347" s="578"/>
      <c r="I1347" s="579"/>
      <c r="J1347" s="580"/>
    </row>
    <row r="1348" spans="1:10" x14ac:dyDescent="0.35">
      <c r="A1348" s="565"/>
      <c r="B1348" s="556"/>
      <c r="C1348" s="566"/>
      <c r="D1348" s="567"/>
      <c r="E1348" s="568"/>
      <c r="F1348" s="568"/>
      <c r="G1348" s="570"/>
      <c r="H1348" s="571"/>
      <c r="I1348" s="724"/>
      <c r="J1348" s="725"/>
    </row>
    <row r="1349" spans="1:10" x14ac:dyDescent="0.35">
      <c r="A1349" s="582" t="s">
        <v>329</v>
      </c>
      <c r="B1349" s="27"/>
      <c r="C1349" s="574"/>
      <c r="D1349" s="543"/>
      <c r="E1349" s="575"/>
      <c r="F1349" s="575"/>
      <c r="G1349" s="577" t="s">
        <v>330</v>
      </c>
      <c r="H1349" s="571">
        <f>SUM(H1347:H1348)</f>
        <v>0</v>
      </c>
      <c r="I1349" s="579"/>
      <c r="J1349" s="725">
        <f>SUM(J1347:J1348)</f>
        <v>0</v>
      </c>
    </row>
    <row r="1350" spans="1:10" x14ac:dyDescent="0.35">
      <c r="A1350" s="543"/>
      <c r="B1350" s="587"/>
      <c r="C1350" s="574"/>
      <c r="D1350" s="543"/>
      <c r="E1350" s="575"/>
      <c r="F1350" s="575"/>
      <c r="G1350" s="577"/>
      <c r="H1350" s="578"/>
      <c r="I1350" s="579"/>
      <c r="J1350" s="580"/>
    </row>
    <row r="1351" spans="1:10" ht="15" thickBot="1" x14ac:dyDescent="0.4">
      <c r="A1351" s="543" t="s">
        <v>92</v>
      </c>
      <c r="B1351" s="587"/>
      <c r="C1351" s="589"/>
      <c r="D1351" s="590"/>
      <c r="E1351" s="591"/>
      <c r="F1351" s="592" t="s">
        <v>331</v>
      </c>
      <c r="G1351" s="593">
        <f>SUM(H1331:H1350)/2</f>
        <v>423369.14</v>
      </c>
      <c r="H1351" s="594">
        <f>IF($A$2="CD",IF($A$3=1,ROUND(SUM(H1331:H1350)/2,0),IF($A$3=3,ROUND(SUM(H1331:H1350)/2,-1),SUM(H1331:H1350)/2)),SUM(H1331:H1350)/2)</f>
        <v>423369</v>
      </c>
      <c r="I1351" s="595" t="e">
        <f>SUM(J1331:J1350)/2</f>
        <v>#REF!</v>
      </c>
      <c r="J1351" s="596" t="e">
        <f>IF($A$2="CD",IF($A$3=1,ROUND(SUM(J1331:J1350)/2,0),IF($A$3=3,ROUND(SUM(J1331:J1350)/2,-1),SUM(J1331:J1350)/2)),SUM(J1331:J1350)/2)</f>
        <v>#REF!</v>
      </c>
    </row>
    <row r="1352" spans="1:10" ht="15" thickTop="1" x14ac:dyDescent="0.35">
      <c r="A1352" s="543" t="s">
        <v>364</v>
      </c>
      <c r="B1352" s="587"/>
      <c r="C1352" s="600" t="s">
        <v>256</v>
      </c>
      <c r="D1352" s="601"/>
      <c r="E1352" s="602"/>
      <c r="F1352" s="602"/>
      <c r="G1352" s="603"/>
      <c r="H1352" s="604"/>
      <c r="I1352" s="579"/>
      <c r="J1352" s="605"/>
    </row>
    <row r="1353" spans="1:10" x14ac:dyDescent="0.35">
      <c r="A1353" s="565" t="s">
        <v>263</v>
      </c>
      <c r="B1353" s="587"/>
      <c r="C1353" s="726" t="s">
        <v>234</v>
      </c>
      <c r="D1353" s="727"/>
      <c r="E1353" s="728"/>
      <c r="F1353" s="609">
        <f>$F$3</f>
        <v>0.15</v>
      </c>
      <c r="G1353" s="729"/>
      <c r="H1353" s="730">
        <f>ROUND(H1351*F1353,2)</f>
        <v>63505.35</v>
      </c>
      <c r="I1353" s="579"/>
      <c r="J1353" s="725" t="e">
        <f>ROUND(J1351*F1353,2)</f>
        <v>#REF!</v>
      </c>
    </row>
    <row r="1354" spans="1:10" x14ac:dyDescent="0.35">
      <c r="A1354" s="565" t="s">
        <v>365</v>
      </c>
      <c r="B1354" s="587"/>
      <c r="C1354" s="726" t="s">
        <v>236</v>
      </c>
      <c r="D1354" s="727"/>
      <c r="E1354" s="728"/>
      <c r="F1354" s="609">
        <f>$G$3</f>
        <v>0.02</v>
      </c>
      <c r="G1354" s="729"/>
      <c r="H1354" s="730">
        <f>ROUND(H1351*F1354,2)</f>
        <v>8467.3799999999992</v>
      </c>
      <c r="I1354" s="579"/>
      <c r="J1354" s="725" t="e">
        <f>ROUND(J1351*F1354,2)</f>
        <v>#REF!</v>
      </c>
    </row>
    <row r="1355" spans="1:10" x14ac:dyDescent="0.35">
      <c r="A1355" s="565" t="s">
        <v>265</v>
      </c>
      <c r="B1355" s="587"/>
      <c r="C1355" s="726" t="s">
        <v>238</v>
      </c>
      <c r="D1355" s="727"/>
      <c r="E1355" s="728"/>
      <c r="F1355" s="609">
        <f>$H$3</f>
        <v>0.05</v>
      </c>
      <c r="G1355" s="729"/>
      <c r="H1355" s="730">
        <f>ROUND(H1351*F1355,2)</f>
        <v>21168.45</v>
      </c>
      <c r="I1355" s="579"/>
      <c r="J1355" s="725" t="e">
        <f>ROUND(J1351*F1355,2)</f>
        <v>#REF!</v>
      </c>
    </row>
    <row r="1356" spans="1:10" x14ac:dyDescent="0.35">
      <c r="A1356" s="565" t="s">
        <v>267</v>
      </c>
      <c r="B1356" s="587"/>
      <c r="C1356" s="726" t="s">
        <v>242</v>
      </c>
      <c r="D1356" s="727"/>
      <c r="E1356" s="728"/>
      <c r="F1356" s="609">
        <f>$I$3</f>
        <v>0.19</v>
      </c>
      <c r="G1356" s="729"/>
      <c r="H1356" s="730">
        <f>ROUND(H1355*F1356,2)</f>
        <v>4022.01</v>
      </c>
      <c r="I1356" s="579"/>
      <c r="J1356" s="725" t="e">
        <f>ROUND(J1355*F1356,2)</f>
        <v>#REF!</v>
      </c>
    </row>
    <row r="1357" spans="1:10" x14ac:dyDescent="0.35">
      <c r="A1357" s="543" t="s">
        <v>366</v>
      </c>
      <c r="B1357" s="587"/>
      <c r="C1357" s="581" t="s">
        <v>367</v>
      </c>
      <c r="D1357" s="543"/>
      <c r="E1357" s="575"/>
      <c r="F1357" s="575"/>
      <c r="G1357" s="612"/>
      <c r="H1357" s="613">
        <f>SUM(H1353:H1356)</f>
        <v>97163.189999999988</v>
      </c>
      <c r="I1357" s="588"/>
      <c r="J1357" s="614" t="e">
        <f>SUM(J1353:J1356)</f>
        <v>#REF!</v>
      </c>
    </row>
    <row r="1358" spans="1:10" ht="15" thickBot="1" x14ac:dyDescent="0.4">
      <c r="A1358" s="543" t="s">
        <v>368</v>
      </c>
      <c r="B1358" s="587"/>
      <c r="C1358" s="615"/>
      <c r="D1358" s="616"/>
      <c r="E1358" s="591"/>
      <c r="F1358" s="592" t="s">
        <v>369</v>
      </c>
      <c r="G1358" s="617">
        <f>H1357+H1351</f>
        <v>520532.19</v>
      </c>
      <c r="H1358" s="594">
        <f>IF($A$3=2,ROUND((H1351+H1357),2),IF($A$3=3,ROUND((H1351+H1357),-1),ROUND((H1351+H1357),0)))</f>
        <v>520532</v>
      </c>
      <c r="I1358" s="595"/>
      <c r="J1358" s="596" t="e">
        <f>IF($A$3=2,ROUND((J1351+J1357),2),IF($A$3=3,ROUND((J1351+J1357),-1),ROUND((J1351+J1357),0)))</f>
        <v>#REF!</v>
      </c>
    </row>
    <row r="1359" spans="1:10" ht="15" thickTop="1" x14ac:dyDescent="0.35">
      <c r="C1359" s="27"/>
      <c r="D1359" s="90"/>
      <c r="E1359" s="27"/>
      <c r="F1359" s="27"/>
      <c r="G1359" s="27"/>
      <c r="H1359" s="27"/>
      <c r="I1359" s="554"/>
      <c r="J1359" s="555"/>
    </row>
    <row r="1360" spans="1:10" ht="15" thickBot="1" x14ac:dyDescent="0.4">
      <c r="C1360" s="27"/>
      <c r="D1360" s="90"/>
      <c r="E1360" s="27"/>
      <c r="F1360" s="27"/>
      <c r="G1360" s="27"/>
      <c r="H1360" s="27"/>
      <c r="I1360" s="554"/>
      <c r="J1360" s="555"/>
    </row>
    <row r="1361" spans="1:10" ht="15" thickTop="1" x14ac:dyDescent="0.35">
      <c r="A1361" s="543" t="s">
        <v>563</v>
      </c>
      <c r="B1361" s="556"/>
      <c r="C1361" s="913" t="s">
        <v>170</v>
      </c>
      <c r="D1361" s="914"/>
      <c r="E1361" s="914"/>
      <c r="F1361" s="914"/>
      <c r="G1361" s="557"/>
      <c r="H1361" s="558" t="s">
        <v>529</v>
      </c>
      <c r="I1361" s="559" t="s">
        <v>299</v>
      </c>
      <c r="J1361" s="560" t="s">
        <v>95</v>
      </c>
    </row>
    <row r="1362" spans="1:10" x14ac:dyDescent="0.35">
      <c r="A1362" s="543"/>
      <c r="B1362" s="556"/>
      <c r="C1362" s="915"/>
      <c r="D1362" s="916"/>
      <c r="E1362" s="916"/>
      <c r="F1362" s="916"/>
      <c r="G1362" s="561"/>
      <c r="H1362" s="562" t="e">
        <f>"ITEM:   "&amp;PRESUPUESTO!#REF!</f>
        <v>#REF!</v>
      </c>
      <c r="I1362" s="599" t="e">
        <f>PRESUPUESTO!#REF!</f>
        <v>#REF!</v>
      </c>
      <c r="J1362" s="564"/>
    </row>
    <row r="1363" spans="1:10" x14ac:dyDescent="0.35">
      <c r="A1363" s="565" t="s">
        <v>301</v>
      </c>
      <c r="B1363" s="556"/>
      <c r="C1363" s="566" t="s">
        <v>88</v>
      </c>
      <c r="D1363" s="567" t="s">
        <v>89</v>
      </c>
      <c r="E1363" s="568" t="s">
        <v>90</v>
      </c>
      <c r="F1363" s="569" t="s">
        <v>302</v>
      </c>
      <c r="G1363" s="570" t="s">
        <v>303</v>
      </c>
      <c r="H1363" s="571" t="s">
        <v>304</v>
      </c>
      <c r="I1363" s="724"/>
      <c r="J1363" s="725" t="s">
        <v>304</v>
      </c>
    </row>
    <row r="1364" spans="1:10" x14ac:dyDescent="0.35">
      <c r="A1364" s="565"/>
      <c r="B1364" s="556"/>
      <c r="C1364" s="574"/>
      <c r="D1364" s="543"/>
      <c r="E1364" s="575"/>
      <c r="F1364" s="576"/>
      <c r="G1364" s="577"/>
      <c r="H1364" s="578"/>
      <c r="I1364" s="579"/>
      <c r="J1364" s="580"/>
    </row>
    <row r="1365" spans="1:10" x14ac:dyDescent="0.35">
      <c r="A1365" s="565" t="s">
        <v>316</v>
      </c>
      <c r="B1365" s="556"/>
      <c r="C1365" s="581" t="s">
        <v>317</v>
      </c>
      <c r="D1365" s="543"/>
      <c r="E1365" s="575"/>
      <c r="F1365" s="576"/>
      <c r="G1365" s="577"/>
      <c r="H1365" s="578"/>
      <c r="I1365" s="579"/>
      <c r="J1365" s="580"/>
    </row>
    <row r="1366" spans="1:10" x14ac:dyDescent="0.35">
      <c r="A1366" s="565">
        <v>200033</v>
      </c>
      <c r="B1366" s="556" t="s">
        <v>317</v>
      </c>
      <c r="C1366" s="566" t="s">
        <v>564</v>
      </c>
      <c r="D1366" s="567" t="s">
        <v>319</v>
      </c>
      <c r="E1366" s="568">
        <v>26</v>
      </c>
      <c r="F1366" s="569"/>
      <c r="G1366" s="570">
        <v>68377</v>
      </c>
      <c r="H1366" s="571">
        <f>TRUNC(E1366* (1 + F1366 / 100) * G1366,2)</f>
        <v>1777802</v>
      </c>
      <c r="I1366" s="724" t="e">
        <f>I1362 * (E1366 * (1+F1366/100))</f>
        <v>#REF!</v>
      </c>
      <c r="J1366" s="725" t="e">
        <f>H1366 * I1362</f>
        <v>#REF!</v>
      </c>
    </row>
    <row r="1367" spans="1:10" x14ac:dyDescent="0.35">
      <c r="A1367" s="582" t="s">
        <v>320</v>
      </c>
      <c r="B1367" s="556"/>
      <c r="C1367" s="574"/>
      <c r="D1367" s="543"/>
      <c r="E1367" s="575"/>
      <c r="F1367" s="576"/>
      <c r="G1367" s="577" t="s">
        <v>321</v>
      </c>
      <c r="H1367" s="583">
        <f>SUM(H1365:H1366)</f>
        <v>1777802</v>
      </c>
      <c r="I1367" s="579"/>
      <c r="J1367" s="584" t="e">
        <f>SUM(J1365:J1366)</f>
        <v>#REF!</v>
      </c>
    </row>
    <row r="1368" spans="1:10" x14ac:dyDescent="0.35">
      <c r="A1368" s="543" t="s">
        <v>327</v>
      </c>
      <c r="B1368" s="586"/>
      <c r="C1368" s="581" t="s">
        <v>328</v>
      </c>
      <c r="D1368" s="543"/>
      <c r="E1368" s="575"/>
      <c r="F1368" s="576"/>
      <c r="G1368" s="577"/>
      <c r="H1368" s="578"/>
      <c r="I1368" s="579"/>
      <c r="J1368" s="580"/>
    </row>
    <row r="1369" spans="1:10" x14ac:dyDescent="0.35">
      <c r="A1369" s="565"/>
      <c r="B1369" s="556"/>
      <c r="C1369" s="566"/>
      <c r="D1369" s="567"/>
      <c r="E1369" s="568"/>
      <c r="F1369" s="569"/>
      <c r="G1369" s="570"/>
      <c r="H1369" s="571"/>
      <c r="I1369" s="724"/>
      <c r="J1369" s="725"/>
    </row>
    <row r="1370" spans="1:10" x14ac:dyDescent="0.35">
      <c r="A1370" s="582" t="s">
        <v>329</v>
      </c>
      <c r="B1370" s="586"/>
      <c r="C1370" s="574"/>
      <c r="D1370" s="543"/>
      <c r="E1370" s="575"/>
      <c r="F1370" s="576"/>
      <c r="G1370" s="577" t="s">
        <v>330</v>
      </c>
      <c r="H1370" s="571">
        <f>SUM(H1368:H1369)</f>
        <v>0</v>
      </c>
      <c r="I1370" s="579"/>
      <c r="J1370" s="725">
        <f>SUM(J1368:J1369)</f>
        <v>0</v>
      </c>
    </row>
    <row r="1371" spans="1:10" x14ac:dyDescent="0.35">
      <c r="A1371" s="543"/>
      <c r="B1371" s="587"/>
      <c r="C1371" s="574"/>
      <c r="D1371" s="543"/>
      <c r="E1371" s="575"/>
      <c r="F1371" s="576"/>
      <c r="G1371" s="577"/>
      <c r="H1371" s="578"/>
      <c r="I1371" s="579"/>
      <c r="J1371" s="580"/>
    </row>
    <row r="1372" spans="1:10" ht="15" thickBot="1" x14ac:dyDescent="0.4">
      <c r="A1372" s="543" t="s">
        <v>92</v>
      </c>
      <c r="B1372" s="587"/>
      <c r="C1372" s="589"/>
      <c r="D1372" s="590"/>
      <c r="E1372" s="591"/>
      <c r="F1372" s="592" t="s">
        <v>331</v>
      </c>
      <c r="G1372" s="593">
        <f>SUM(H1363:H1371)/2</f>
        <v>1777802</v>
      </c>
      <c r="H1372" s="594">
        <f>IF($A$2="CD",IF($A$3=1,ROUND(SUM(H1363:H1371)/2,0),IF($A$3=3,ROUND(SUM(H1363:H1371)/2,-1),SUM(H1363:H1371)/2)),SUM(H1363:H1371)/2)</f>
        <v>1777802</v>
      </c>
      <c r="I1372" s="595" t="e">
        <f>SUM(J1363:J1371)/2</f>
        <v>#REF!</v>
      </c>
      <c r="J1372" s="596" t="e">
        <f>IF($A$2="CD",IF($A$3=1,ROUND(SUM(J1363:J1371)/2,0),IF($A$3=3,ROUND(SUM(J1363:J1371)/2,-1),SUM(J1363:J1371)/2)),SUM(J1363:J1371)/2)</f>
        <v>#REF!</v>
      </c>
    </row>
    <row r="1373" spans="1:10" ht="15" thickTop="1" x14ac:dyDescent="0.35">
      <c r="A1373" s="543" t="s">
        <v>364</v>
      </c>
      <c r="B1373" s="587"/>
      <c r="C1373" s="600" t="s">
        <v>256</v>
      </c>
      <c r="D1373" s="601"/>
      <c r="E1373" s="602"/>
      <c r="F1373" s="658"/>
      <c r="G1373" s="603"/>
      <c r="H1373" s="604"/>
      <c r="I1373" s="579"/>
      <c r="J1373" s="605"/>
    </row>
    <row r="1374" spans="1:10" x14ac:dyDescent="0.35">
      <c r="A1374" s="565" t="s">
        <v>263</v>
      </c>
      <c r="B1374" s="587"/>
      <c r="C1374" s="726" t="s">
        <v>234</v>
      </c>
      <c r="D1374" s="727"/>
      <c r="E1374" s="728"/>
      <c r="F1374" s="659">
        <f>$F$3</f>
        <v>0.15</v>
      </c>
      <c r="G1374" s="729"/>
      <c r="H1374" s="730">
        <f>ROUND(H1372*F1374,2)</f>
        <v>266670.3</v>
      </c>
      <c r="I1374" s="579"/>
      <c r="J1374" s="725" t="e">
        <f>ROUND(J1372*F1374,2)</f>
        <v>#REF!</v>
      </c>
    </row>
    <row r="1375" spans="1:10" x14ac:dyDescent="0.35">
      <c r="A1375" s="565" t="s">
        <v>365</v>
      </c>
      <c r="B1375" s="587"/>
      <c r="C1375" s="726" t="s">
        <v>236</v>
      </c>
      <c r="D1375" s="727"/>
      <c r="E1375" s="728"/>
      <c r="F1375" s="659">
        <f>$G$3</f>
        <v>0.02</v>
      </c>
      <c r="G1375" s="729"/>
      <c r="H1375" s="730">
        <f>ROUND(H1372*F1375,2)</f>
        <v>35556.04</v>
      </c>
      <c r="I1375" s="579"/>
      <c r="J1375" s="725" t="e">
        <f>ROUND(J1372*F1375,2)</f>
        <v>#REF!</v>
      </c>
    </row>
    <row r="1376" spans="1:10" x14ac:dyDescent="0.35">
      <c r="A1376" s="565" t="s">
        <v>265</v>
      </c>
      <c r="B1376" s="587"/>
      <c r="C1376" s="726" t="s">
        <v>238</v>
      </c>
      <c r="D1376" s="727"/>
      <c r="E1376" s="728"/>
      <c r="F1376" s="659">
        <f>$H$3</f>
        <v>0.05</v>
      </c>
      <c r="G1376" s="729"/>
      <c r="H1376" s="730">
        <f>ROUND(H1372*F1376,2)</f>
        <v>88890.1</v>
      </c>
      <c r="I1376" s="579"/>
      <c r="J1376" s="725" t="e">
        <f>ROUND(J1372*F1376,2)</f>
        <v>#REF!</v>
      </c>
    </row>
    <row r="1377" spans="1:10" x14ac:dyDescent="0.35">
      <c r="A1377" s="565" t="s">
        <v>267</v>
      </c>
      <c r="B1377" s="587"/>
      <c r="C1377" s="726" t="s">
        <v>242</v>
      </c>
      <c r="D1377" s="727"/>
      <c r="E1377" s="728"/>
      <c r="F1377" s="659">
        <f>$I$3</f>
        <v>0.19</v>
      </c>
      <c r="G1377" s="729"/>
      <c r="H1377" s="730">
        <f>ROUND(H1376*F1377,2)</f>
        <v>16889.12</v>
      </c>
      <c r="I1377" s="579"/>
      <c r="J1377" s="725" t="e">
        <f>ROUND(J1376*F1377,2)</f>
        <v>#REF!</v>
      </c>
    </row>
    <row r="1378" spans="1:10" x14ac:dyDescent="0.35">
      <c r="A1378" s="543" t="s">
        <v>366</v>
      </c>
      <c r="B1378" s="587"/>
      <c r="C1378" s="581" t="s">
        <v>367</v>
      </c>
      <c r="D1378" s="543"/>
      <c r="E1378" s="575"/>
      <c r="F1378" s="576"/>
      <c r="G1378" s="612"/>
      <c r="H1378" s="613">
        <f>SUM(H1374:H1377)</f>
        <v>408005.55999999994</v>
      </c>
      <c r="I1378" s="588"/>
      <c r="J1378" s="614" t="e">
        <f>SUM(J1374:J1377)</f>
        <v>#REF!</v>
      </c>
    </row>
    <row r="1379" spans="1:10" ht="15" thickBot="1" x14ac:dyDescent="0.4">
      <c r="A1379" s="543" t="s">
        <v>368</v>
      </c>
      <c r="B1379" s="587"/>
      <c r="C1379" s="615"/>
      <c r="D1379" s="616"/>
      <c r="E1379" s="591"/>
      <c r="F1379" s="592" t="s">
        <v>369</v>
      </c>
      <c r="G1379" s="617">
        <f>H1378+H1372</f>
        <v>2185807.56</v>
      </c>
      <c r="H1379" s="594">
        <f>IF($A$3=2,ROUND((H1372+H1378),2),IF($A$3=3,ROUND((H1372+H1378),-1),ROUND((H1372+H1378),0)))</f>
        <v>2185808</v>
      </c>
      <c r="I1379" s="595"/>
      <c r="J1379" s="596" t="e">
        <f>IF($A$3=2,ROUND((J1372+J1378),2),IF($A$3=3,ROUND((J1372+J1378),-1),ROUND((J1372+J1378),0)))</f>
        <v>#REF!</v>
      </c>
    </row>
    <row r="1380" spans="1:10" ht="15" thickTop="1" x14ac:dyDescent="0.35">
      <c r="C1380" s="27"/>
      <c r="D1380" s="90"/>
      <c r="E1380" s="27"/>
      <c r="F1380" s="27"/>
      <c r="G1380" s="27"/>
      <c r="H1380" s="27"/>
      <c r="I1380" s="554"/>
      <c r="J1380" s="555"/>
    </row>
    <row r="1381" spans="1:10" ht="15" thickBot="1" x14ac:dyDescent="0.4">
      <c r="C1381" s="27"/>
      <c r="D1381" s="90"/>
      <c r="E1381" s="27"/>
      <c r="F1381" s="27"/>
      <c r="G1381" s="27"/>
      <c r="H1381" s="27"/>
      <c r="I1381" s="554"/>
      <c r="J1381" s="555"/>
    </row>
    <row r="1382" spans="1:10" ht="15" thickTop="1" x14ac:dyDescent="0.35">
      <c r="A1382" s="543" t="s">
        <v>565</v>
      </c>
      <c r="B1382" s="556"/>
      <c r="C1382" s="913" t="s">
        <v>171</v>
      </c>
      <c r="D1382" s="914"/>
      <c r="E1382" s="914"/>
      <c r="F1382" s="914"/>
      <c r="G1382" s="557"/>
      <c r="H1382" s="558" t="s">
        <v>448</v>
      </c>
      <c r="I1382" s="559" t="s">
        <v>299</v>
      </c>
      <c r="J1382" s="560" t="s">
        <v>95</v>
      </c>
    </row>
    <row r="1383" spans="1:10" x14ac:dyDescent="0.35">
      <c r="A1383" s="543"/>
      <c r="B1383" s="556"/>
      <c r="C1383" s="915"/>
      <c r="D1383" s="916"/>
      <c r="E1383" s="916"/>
      <c r="F1383" s="916"/>
      <c r="G1383" s="561"/>
      <c r="H1383" s="562" t="e">
        <f>"ITEM:   "&amp;PRESUPUESTO!#REF!</f>
        <v>#REF!</v>
      </c>
      <c r="I1383" s="599" t="e">
        <f>PRESUPUESTO!#REF!</f>
        <v>#REF!</v>
      </c>
      <c r="J1383" s="564"/>
    </row>
    <row r="1384" spans="1:10" x14ac:dyDescent="0.35">
      <c r="A1384" s="565" t="s">
        <v>301</v>
      </c>
      <c r="B1384" s="556"/>
      <c r="C1384" s="566" t="s">
        <v>88</v>
      </c>
      <c r="D1384" s="567" t="s">
        <v>89</v>
      </c>
      <c r="E1384" s="568" t="s">
        <v>90</v>
      </c>
      <c r="F1384" s="569" t="s">
        <v>302</v>
      </c>
      <c r="G1384" s="570" t="s">
        <v>303</v>
      </c>
      <c r="H1384" s="571" t="s">
        <v>304</v>
      </c>
      <c r="I1384" s="724"/>
      <c r="J1384" s="725" t="s">
        <v>304</v>
      </c>
    </row>
    <row r="1385" spans="1:10" x14ac:dyDescent="0.35">
      <c r="A1385" s="565"/>
      <c r="B1385" s="556"/>
      <c r="C1385" s="574"/>
      <c r="D1385" s="543"/>
      <c r="E1385" s="575"/>
      <c r="F1385" s="576"/>
      <c r="G1385" s="577"/>
      <c r="H1385" s="578"/>
      <c r="I1385" s="579"/>
      <c r="J1385" s="580"/>
    </row>
    <row r="1386" spans="1:10" x14ac:dyDescent="0.35">
      <c r="A1386" s="565" t="s">
        <v>305</v>
      </c>
      <c r="B1386" s="556"/>
      <c r="C1386" s="581" t="s">
        <v>306</v>
      </c>
      <c r="D1386" s="543"/>
      <c r="E1386" s="575"/>
      <c r="F1386" s="576"/>
      <c r="G1386" s="577"/>
      <c r="H1386" s="578"/>
      <c r="I1386" s="579"/>
      <c r="J1386" s="580"/>
    </row>
    <row r="1387" spans="1:10" x14ac:dyDescent="0.35">
      <c r="A1387" s="565">
        <v>101117</v>
      </c>
      <c r="B1387" s="556" t="s">
        <v>334</v>
      </c>
      <c r="C1387" s="566" t="s">
        <v>386</v>
      </c>
      <c r="D1387" s="567" t="s">
        <v>387</v>
      </c>
      <c r="E1387" s="568">
        <v>0.63</v>
      </c>
      <c r="F1387" s="569"/>
      <c r="G1387" s="570">
        <v>1580</v>
      </c>
      <c r="H1387" s="571">
        <f>TRUNC(E1387* (1 + F1387 / 100) * G1387,2)</f>
        <v>995.4</v>
      </c>
      <c r="I1387" s="724" t="e">
        <f>I1383 * (E1387 * (1+F1387/100))</f>
        <v>#REF!</v>
      </c>
      <c r="J1387" s="725" t="e">
        <f>H1387 * I1383</f>
        <v>#REF!</v>
      </c>
    </row>
    <row r="1388" spans="1:10" x14ac:dyDescent="0.35">
      <c r="A1388" s="565">
        <v>101904</v>
      </c>
      <c r="B1388" s="556" t="s">
        <v>334</v>
      </c>
      <c r="C1388" s="566" t="s">
        <v>484</v>
      </c>
      <c r="D1388" s="567" t="s">
        <v>346</v>
      </c>
      <c r="E1388" s="568">
        <v>3.0000000000000001E-3</v>
      </c>
      <c r="F1388" s="569"/>
      <c r="G1388" s="570">
        <v>64629</v>
      </c>
      <c r="H1388" s="571">
        <f>TRUNC(E1388* (1 + F1388 / 100) * G1388,2)</f>
        <v>193.88</v>
      </c>
      <c r="I1388" s="724" t="e">
        <f>I1383 * (E1388 * (1+F1388/100))</f>
        <v>#REF!</v>
      </c>
      <c r="J1388" s="725" t="e">
        <f>H1388 * I1383</f>
        <v>#REF!</v>
      </c>
    </row>
    <row r="1389" spans="1:10" x14ac:dyDescent="0.35">
      <c r="A1389" s="565">
        <v>100109</v>
      </c>
      <c r="B1389" s="556" t="s">
        <v>458</v>
      </c>
      <c r="C1389" s="566" t="s">
        <v>531</v>
      </c>
      <c r="D1389" s="567" t="s">
        <v>346</v>
      </c>
      <c r="E1389" s="568">
        <v>0.01</v>
      </c>
      <c r="F1389" s="569"/>
      <c r="G1389" s="570">
        <v>62476</v>
      </c>
      <c r="H1389" s="571">
        <f>TRUNC(E1389* (1 + F1389 / 100) * G1389,2)</f>
        <v>624.76</v>
      </c>
      <c r="I1389" s="724" t="e">
        <f>I1383 * (E1389 * (1+F1389/100))</f>
        <v>#REF!</v>
      </c>
      <c r="J1389" s="725" t="e">
        <f>H1389 * I1383</f>
        <v>#REF!</v>
      </c>
    </row>
    <row r="1390" spans="1:10" x14ac:dyDescent="0.35">
      <c r="A1390" s="582" t="s">
        <v>314</v>
      </c>
      <c r="B1390" s="556"/>
      <c r="C1390" s="574"/>
      <c r="D1390" s="543"/>
      <c r="E1390" s="575"/>
      <c r="F1390" s="576"/>
      <c r="G1390" s="577" t="s">
        <v>315</v>
      </c>
      <c r="H1390" s="583">
        <f>SUM(H1386:H1389)</f>
        <v>1814.04</v>
      </c>
      <c r="I1390" s="579"/>
      <c r="J1390" s="584" t="e">
        <f>SUM(J1386:J1389)</f>
        <v>#REF!</v>
      </c>
    </row>
    <row r="1391" spans="1:10" x14ac:dyDescent="0.35">
      <c r="A1391" s="565" t="s">
        <v>316</v>
      </c>
      <c r="B1391" s="556"/>
      <c r="C1391" s="581" t="s">
        <v>317</v>
      </c>
      <c r="D1391" s="543"/>
      <c r="E1391" s="575"/>
      <c r="F1391" s="576"/>
      <c r="G1391" s="577"/>
      <c r="H1391" s="578"/>
      <c r="I1391" s="579"/>
      <c r="J1391" s="580"/>
    </row>
    <row r="1392" spans="1:10" x14ac:dyDescent="0.35">
      <c r="A1392" s="565">
        <v>200026</v>
      </c>
      <c r="B1392" s="556" t="s">
        <v>317</v>
      </c>
      <c r="C1392" s="566" t="s">
        <v>389</v>
      </c>
      <c r="D1392" s="567" t="s">
        <v>319</v>
      </c>
      <c r="E1392" s="568">
        <v>0.23019999999999999</v>
      </c>
      <c r="F1392" s="569"/>
      <c r="G1392" s="570">
        <v>33387</v>
      </c>
      <c r="H1392" s="571">
        <f>TRUNC(E1392* (1 + F1392 / 100) * G1392,2)</f>
        <v>7685.68</v>
      </c>
      <c r="I1392" s="724" t="e">
        <f>I1383 * (E1392 * (1+F1392/100))</f>
        <v>#REF!</v>
      </c>
      <c r="J1392" s="725" t="e">
        <f>H1392 * I1383</f>
        <v>#REF!</v>
      </c>
    </row>
    <row r="1393" spans="1:10" x14ac:dyDescent="0.35">
      <c r="A1393" s="582" t="s">
        <v>320</v>
      </c>
      <c r="B1393" s="556"/>
      <c r="C1393" s="574"/>
      <c r="D1393" s="543"/>
      <c r="E1393" s="575"/>
      <c r="F1393" s="576"/>
      <c r="G1393" s="577" t="s">
        <v>321</v>
      </c>
      <c r="H1393" s="583">
        <f>SUM(H1391:H1392)</f>
        <v>7685.68</v>
      </c>
      <c r="I1393" s="579"/>
      <c r="J1393" s="584" t="e">
        <f>SUM(J1391:J1392)</f>
        <v>#REF!</v>
      </c>
    </row>
    <row r="1394" spans="1:10" x14ac:dyDescent="0.35">
      <c r="A1394" s="565" t="s">
        <v>322</v>
      </c>
      <c r="B1394" s="556"/>
      <c r="C1394" s="585" t="s">
        <v>323</v>
      </c>
      <c r="D1394" s="543"/>
      <c r="E1394" s="575"/>
      <c r="F1394" s="576"/>
      <c r="G1394" s="577"/>
      <c r="H1394" s="578"/>
      <c r="I1394" s="579"/>
      <c r="J1394" s="580"/>
    </row>
    <row r="1395" spans="1:10" x14ac:dyDescent="0.35">
      <c r="A1395" s="565">
        <v>300026</v>
      </c>
      <c r="B1395" s="556" t="s">
        <v>323</v>
      </c>
      <c r="C1395" s="566" t="s">
        <v>324</v>
      </c>
      <c r="D1395" s="567" t="s">
        <v>189</v>
      </c>
      <c r="E1395" s="568">
        <v>0.03</v>
      </c>
      <c r="F1395" s="569"/>
      <c r="G1395" s="570">
        <v>2089</v>
      </c>
      <c r="H1395" s="571">
        <f>TRUNC(E1395* (1 + F1395 / 100) * G1395,2)</f>
        <v>62.67</v>
      </c>
      <c r="I1395" s="724" t="e">
        <f>I1383 * (E1395 * (1+F1395/100))</f>
        <v>#REF!</v>
      </c>
      <c r="J1395" s="725" t="e">
        <f>H1395 * I1383</f>
        <v>#REF!</v>
      </c>
    </row>
    <row r="1396" spans="1:10" x14ac:dyDescent="0.35">
      <c r="A1396" s="582" t="s">
        <v>325</v>
      </c>
      <c r="B1396" s="556"/>
      <c r="C1396" s="574"/>
      <c r="D1396" s="543"/>
      <c r="E1396" s="575"/>
      <c r="F1396" s="576"/>
      <c r="G1396" s="577" t="s">
        <v>326</v>
      </c>
      <c r="H1396" s="583">
        <f>SUM(H1394:H1395)</f>
        <v>62.67</v>
      </c>
      <c r="I1396" s="579"/>
      <c r="J1396" s="584" t="e">
        <f>SUM(J1394:J1395)</f>
        <v>#REF!</v>
      </c>
    </row>
    <row r="1397" spans="1:10" x14ac:dyDescent="0.35">
      <c r="A1397" s="543" t="s">
        <v>327</v>
      </c>
      <c r="B1397" s="586"/>
      <c r="C1397" s="581" t="s">
        <v>328</v>
      </c>
      <c r="D1397" s="543"/>
      <c r="E1397" s="575"/>
      <c r="F1397" s="576"/>
      <c r="G1397" s="577"/>
      <c r="H1397" s="578"/>
      <c r="I1397" s="579"/>
      <c r="J1397" s="580"/>
    </row>
    <row r="1398" spans="1:10" x14ac:dyDescent="0.35">
      <c r="A1398" s="565"/>
      <c r="B1398" s="556"/>
      <c r="C1398" s="566"/>
      <c r="D1398" s="567"/>
      <c r="E1398" s="568"/>
      <c r="F1398" s="569"/>
      <c r="G1398" s="570"/>
      <c r="H1398" s="571"/>
      <c r="I1398" s="724"/>
      <c r="J1398" s="725"/>
    </row>
    <row r="1399" spans="1:10" x14ac:dyDescent="0.35">
      <c r="A1399" s="582" t="s">
        <v>329</v>
      </c>
      <c r="B1399" s="586"/>
      <c r="C1399" s="574"/>
      <c r="D1399" s="543"/>
      <c r="E1399" s="575"/>
      <c r="F1399" s="576"/>
      <c r="G1399" s="577" t="s">
        <v>330</v>
      </c>
      <c r="H1399" s="571">
        <f>SUM(H1397:H1398)</f>
        <v>0</v>
      </c>
      <c r="I1399" s="579"/>
      <c r="J1399" s="725">
        <f>SUM(J1397:J1398)</f>
        <v>0</v>
      </c>
    </row>
    <row r="1400" spans="1:10" x14ac:dyDescent="0.35">
      <c r="A1400" s="543"/>
      <c r="B1400" s="587"/>
      <c r="C1400" s="574"/>
      <c r="D1400" s="543"/>
      <c r="E1400" s="575"/>
      <c r="F1400" s="576"/>
      <c r="G1400" s="577"/>
      <c r="H1400" s="578"/>
      <c r="I1400" s="579"/>
      <c r="J1400" s="580"/>
    </row>
    <row r="1401" spans="1:10" ht="15" thickBot="1" x14ac:dyDescent="0.4">
      <c r="A1401" s="543" t="s">
        <v>92</v>
      </c>
      <c r="B1401" s="587"/>
      <c r="C1401" s="589"/>
      <c r="D1401" s="590"/>
      <c r="E1401" s="591"/>
      <c r="F1401" s="592" t="s">
        <v>331</v>
      </c>
      <c r="G1401" s="593">
        <f>SUM(H1384:H1400)/2</f>
        <v>9562.39</v>
      </c>
      <c r="H1401" s="594">
        <f>IF($A$2="CD",IF($A$3=1,ROUND(SUM(H1384:H1400)/2,0),IF($A$3=3,ROUND(SUM(H1384:H1400)/2,-1),SUM(H1384:H1400)/2)),SUM(H1384:H1400)/2)</f>
        <v>9562</v>
      </c>
      <c r="I1401" s="595" t="e">
        <f>SUM(J1384:J1400)/2</f>
        <v>#REF!</v>
      </c>
      <c r="J1401" s="596" t="e">
        <f>IF($A$2="CD",IF($A$3=1,ROUND(SUM(J1384:J1400)/2,0),IF($A$3=3,ROUND(SUM(J1384:J1400)/2,-1),SUM(J1384:J1400)/2)),SUM(J1384:J1400)/2)</f>
        <v>#REF!</v>
      </c>
    </row>
    <row r="1402" spans="1:10" ht="15" thickTop="1" x14ac:dyDescent="0.35">
      <c r="A1402" s="543" t="s">
        <v>364</v>
      </c>
      <c r="B1402" s="587"/>
      <c r="C1402" s="600" t="s">
        <v>256</v>
      </c>
      <c r="D1402" s="601"/>
      <c r="E1402" s="602"/>
      <c r="F1402" s="658"/>
      <c r="G1402" s="603"/>
      <c r="H1402" s="604"/>
      <c r="I1402" s="579"/>
      <c r="J1402" s="605"/>
    </row>
    <row r="1403" spans="1:10" x14ac:dyDescent="0.35">
      <c r="A1403" s="565" t="s">
        <v>263</v>
      </c>
      <c r="B1403" s="587"/>
      <c r="C1403" s="726" t="s">
        <v>234</v>
      </c>
      <c r="D1403" s="727"/>
      <c r="E1403" s="728"/>
      <c r="F1403" s="659">
        <f>$F$3</f>
        <v>0.15</v>
      </c>
      <c r="G1403" s="729"/>
      <c r="H1403" s="730">
        <f>ROUND(H1401*F1403,2)</f>
        <v>1434.3</v>
      </c>
      <c r="I1403" s="579"/>
      <c r="J1403" s="725" t="e">
        <f>ROUND(J1401*F1403,2)</f>
        <v>#REF!</v>
      </c>
    </row>
    <row r="1404" spans="1:10" x14ac:dyDescent="0.35">
      <c r="A1404" s="565" t="s">
        <v>365</v>
      </c>
      <c r="B1404" s="587"/>
      <c r="C1404" s="726" t="s">
        <v>236</v>
      </c>
      <c r="D1404" s="727"/>
      <c r="E1404" s="728"/>
      <c r="F1404" s="659">
        <f>$G$3</f>
        <v>0.02</v>
      </c>
      <c r="G1404" s="729"/>
      <c r="H1404" s="730">
        <f>ROUND(H1401*F1404,2)</f>
        <v>191.24</v>
      </c>
      <c r="I1404" s="579"/>
      <c r="J1404" s="725" t="e">
        <f>ROUND(J1401*F1404,2)</f>
        <v>#REF!</v>
      </c>
    </row>
    <row r="1405" spans="1:10" x14ac:dyDescent="0.35">
      <c r="A1405" s="565" t="s">
        <v>265</v>
      </c>
      <c r="B1405" s="587"/>
      <c r="C1405" s="726" t="s">
        <v>238</v>
      </c>
      <c r="D1405" s="727"/>
      <c r="E1405" s="728"/>
      <c r="F1405" s="659">
        <f>$H$3</f>
        <v>0.05</v>
      </c>
      <c r="G1405" s="729"/>
      <c r="H1405" s="730">
        <f>ROUND(H1401*F1405,2)</f>
        <v>478.1</v>
      </c>
      <c r="I1405" s="579"/>
      <c r="J1405" s="725" t="e">
        <f>ROUND(J1401*F1405,2)</f>
        <v>#REF!</v>
      </c>
    </row>
    <row r="1406" spans="1:10" x14ac:dyDescent="0.35">
      <c r="A1406" s="565" t="s">
        <v>267</v>
      </c>
      <c r="B1406" s="587"/>
      <c r="C1406" s="726" t="s">
        <v>242</v>
      </c>
      <c r="D1406" s="727"/>
      <c r="E1406" s="728"/>
      <c r="F1406" s="659">
        <f>$I$3</f>
        <v>0.19</v>
      </c>
      <c r="G1406" s="729"/>
      <c r="H1406" s="730">
        <f>ROUND(H1405*F1406,2)</f>
        <v>90.84</v>
      </c>
      <c r="I1406" s="579"/>
      <c r="J1406" s="725" t="e">
        <f>ROUND(J1405*F1406,2)</f>
        <v>#REF!</v>
      </c>
    </row>
    <row r="1407" spans="1:10" x14ac:dyDescent="0.35">
      <c r="A1407" s="543" t="s">
        <v>366</v>
      </c>
      <c r="B1407" s="587"/>
      <c r="C1407" s="581" t="s">
        <v>367</v>
      </c>
      <c r="D1407" s="543"/>
      <c r="E1407" s="575"/>
      <c r="F1407" s="576"/>
      <c r="G1407" s="612"/>
      <c r="H1407" s="613">
        <f>SUM(H1403:H1406)</f>
        <v>2194.48</v>
      </c>
      <c r="I1407" s="588"/>
      <c r="J1407" s="614" t="e">
        <f>SUM(J1403:J1406)</f>
        <v>#REF!</v>
      </c>
    </row>
    <row r="1408" spans="1:10" ht="15" thickBot="1" x14ac:dyDescent="0.4">
      <c r="A1408" s="543" t="s">
        <v>368</v>
      </c>
      <c r="B1408" s="587"/>
      <c r="C1408" s="615"/>
      <c r="D1408" s="616"/>
      <c r="E1408" s="591"/>
      <c r="F1408" s="592" t="s">
        <v>369</v>
      </c>
      <c r="G1408" s="617">
        <f>H1407+H1401</f>
        <v>11756.48</v>
      </c>
      <c r="H1408" s="594">
        <f>IF($A$3=2,ROUND((H1401+H1407),2),IF($A$3=3,ROUND((H1401+H1407),-1),ROUND((H1401+H1407),0)))</f>
        <v>11756</v>
      </c>
      <c r="I1408" s="595"/>
      <c r="J1408" s="596" t="e">
        <f>IF($A$3=2,ROUND((J1401+J1407),2),IF($A$3=3,ROUND((J1401+J1407),-1),ROUND((J1401+J1407),0)))</f>
        <v>#REF!</v>
      </c>
    </row>
    <row r="1409" spans="1:10" ht="15" thickTop="1" x14ac:dyDescent="0.35">
      <c r="C1409" s="27"/>
      <c r="D1409" s="90"/>
      <c r="E1409" s="27"/>
      <c r="F1409" s="27"/>
      <c r="G1409" s="27"/>
      <c r="H1409" s="27"/>
      <c r="I1409" s="554"/>
      <c r="J1409" s="555"/>
    </row>
    <row r="1410" spans="1:10" ht="15" thickBot="1" x14ac:dyDescent="0.4">
      <c r="C1410" s="27"/>
      <c r="D1410" s="90"/>
      <c r="E1410" s="27"/>
      <c r="F1410" s="27"/>
      <c r="G1410" s="27"/>
      <c r="H1410" s="27"/>
      <c r="I1410" s="554"/>
      <c r="J1410" s="555"/>
    </row>
    <row r="1411" spans="1:10" ht="15" thickTop="1" x14ac:dyDescent="0.35">
      <c r="A1411" s="543" t="s">
        <v>566</v>
      </c>
      <c r="B1411" s="556"/>
      <c r="C1411" s="913" t="s">
        <v>172</v>
      </c>
      <c r="D1411" s="914"/>
      <c r="E1411" s="914"/>
      <c r="F1411" s="914"/>
      <c r="G1411" s="597"/>
      <c r="H1411" s="558" t="s">
        <v>448</v>
      </c>
      <c r="I1411" s="559" t="s">
        <v>299</v>
      </c>
      <c r="J1411" s="560" t="s">
        <v>95</v>
      </c>
    </row>
    <row r="1412" spans="1:10" x14ac:dyDescent="0.35">
      <c r="A1412" s="543"/>
      <c r="B1412" s="556"/>
      <c r="C1412" s="915"/>
      <c r="D1412" s="916"/>
      <c r="E1412" s="916"/>
      <c r="F1412" s="916"/>
      <c r="G1412" s="598"/>
      <c r="H1412" s="562" t="e">
        <f>"ITEM:   "&amp;PRESUPUESTO!#REF!</f>
        <v>#REF!</v>
      </c>
      <c r="I1412" s="599" t="e">
        <f>PRESUPUESTO!#REF!</f>
        <v>#REF!</v>
      </c>
      <c r="J1412" s="564"/>
    </row>
    <row r="1413" spans="1:10" x14ac:dyDescent="0.35">
      <c r="A1413" s="565" t="s">
        <v>301</v>
      </c>
      <c r="B1413" s="556"/>
      <c r="C1413" s="566" t="s">
        <v>88</v>
      </c>
      <c r="D1413" s="567" t="s">
        <v>89</v>
      </c>
      <c r="E1413" s="568" t="s">
        <v>90</v>
      </c>
      <c r="F1413" s="568" t="s">
        <v>302</v>
      </c>
      <c r="G1413" s="570" t="s">
        <v>303</v>
      </c>
      <c r="H1413" s="571" t="s">
        <v>304</v>
      </c>
      <c r="I1413" s="724"/>
      <c r="J1413" s="725" t="s">
        <v>304</v>
      </c>
    </row>
    <row r="1414" spans="1:10" x14ac:dyDescent="0.35">
      <c r="A1414" s="565"/>
      <c r="B1414" s="556"/>
      <c r="C1414" s="574"/>
      <c r="D1414" s="543"/>
      <c r="E1414" s="575"/>
      <c r="F1414" s="575"/>
      <c r="G1414" s="577"/>
      <c r="H1414" s="578"/>
      <c r="I1414" s="579"/>
      <c r="J1414" s="580"/>
    </row>
    <row r="1415" spans="1:10" x14ac:dyDescent="0.35">
      <c r="A1415" s="565" t="s">
        <v>305</v>
      </c>
      <c r="B1415" s="556"/>
      <c r="C1415" s="581" t="s">
        <v>306</v>
      </c>
      <c r="D1415" s="543"/>
      <c r="E1415" s="575"/>
      <c r="F1415" s="575"/>
      <c r="G1415" s="577"/>
      <c r="H1415" s="578"/>
      <c r="I1415" s="579"/>
      <c r="J1415" s="580"/>
    </row>
    <row r="1416" spans="1:10" x14ac:dyDescent="0.35">
      <c r="A1416" s="565">
        <v>101509</v>
      </c>
      <c r="B1416" s="556" t="s">
        <v>356</v>
      </c>
      <c r="C1416" s="566" t="s">
        <v>357</v>
      </c>
      <c r="D1416" s="567" t="s">
        <v>358</v>
      </c>
      <c r="E1416" s="568">
        <v>0.15</v>
      </c>
      <c r="F1416" s="568"/>
      <c r="G1416" s="570">
        <v>5600</v>
      </c>
      <c r="H1416" s="571">
        <f>TRUNC(E1416* (1 + F1416 / 100) * G1416,2)</f>
        <v>840</v>
      </c>
      <c r="I1416" s="724" t="e">
        <f>I1412 * (E1416 * (1+F1416/100))</f>
        <v>#REF!</v>
      </c>
      <c r="J1416" s="725" t="e">
        <f>H1416 * I1412</f>
        <v>#REF!</v>
      </c>
    </row>
    <row r="1417" spans="1:10" x14ac:dyDescent="0.35">
      <c r="A1417" s="565">
        <v>101717</v>
      </c>
      <c r="B1417" s="556" t="s">
        <v>398</v>
      </c>
      <c r="C1417" s="566" t="s">
        <v>400</v>
      </c>
      <c r="D1417" s="567" t="s">
        <v>89</v>
      </c>
      <c r="E1417" s="568">
        <v>0.7</v>
      </c>
      <c r="F1417" s="568"/>
      <c r="G1417" s="570">
        <v>18680</v>
      </c>
      <c r="H1417" s="571">
        <f>TRUNC(E1417* (1 + F1417 / 100) * G1417,2)</f>
        <v>13076</v>
      </c>
      <c r="I1417" s="724" t="e">
        <f>I1412 * (E1417 * (1+F1417/100))</f>
        <v>#REF!</v>
      </c>
      <c r="J1417" s="725" t="e">
        <f>H1417 * I1412</f>
        <v>#REF!</v>
      </c>
    </row>
    <row r="1418" spans="1:10" x14ac:dyDescent="0.35">
      <c r="A1418" s="565">
        <v>102387</v>
      </c>
      <c r="B1418" s="556" t="s">
        <v>398</v>
      </c>
      <c r="C1418" s="566" t="s">
        <v>567</v>
      </c>
      <c r="D1418" s="567" t="s">
        <v>89</v>
      </c>
      <c r="E1418" s="568">
        <v>0.5</v>
      </c>
      <c r="F1418" s="568"/>
      <c r="G1418" s="570">
        <v>4596</v>
      </c>
      <c r="H1418" s="571">
        <f>TRUNC(E1418* (1 + F1418 / 100) * G1418,2)</f>
        <v>2298</v>
      </c>
      <c r="I1418" s="724" t="e">
        <f>I1412 * (E1418 * (1+F1418/100))</f>
        <v>#REF!</v>
      </c>
      <c r="J1418" s="725" t="e">
        <f>H1418 * I1412</f>
        <v>#REF!</v>
      </c>
    </row>
    <row r="1419" spans="1:10" x14ac:dyDescent="0.35">
      <c r="A1419" s="543" t="s">
        <v>401</v>
      </c>
      <c r="B1419" s="556" t="s">
        <v>402</v>
      </c>
      <c r="C1419" s="566" t="s">
        <v>403</v>
      </c>
      <c r="D1419" s="567" t="s">
        <v>309</v>
      </c>
      <c r="E1419" s="568">
        <v>2.4E-2</v>
      </c>
      <c r="F1419" s="568"/>
      <c r="G1419" s="570">
        <f>H103</f>
        <v>498175</v>
      </c>
      <c r="H1419" s="571">
        <f>TRUNC(E1419* (1 + F1419 / 100) * G1419,2)</f>
        <v>11956.2</v>
      </c>
      <c r="I1419" s="724" t="e">
        <f>I1412 * (E1419 * (1+F1419/100))</f>
        <v>#REF!</v>
      </c>
      <c r="J1419" s="725" t="e">
        <f>H1419 * I1412</f>
        <v>#REF!</v>
      </c>
    </row>
    <row r="1420" spans="1:10" x14ac:dyDescent="0.35">
      <c r="A1420" s="543" t="s">
        <v>314</v>
      </c>
      <c r="B1420" s="556"/>
      <c r="C1420" s="574"/>
      <c r="D1420" s="543"/>
      <c r="E1420" s="575"/>
      <c r="F1420" s="575"/>
      <c r="G1420" s="577" t="s">
        <v>315</v>
      </c>
      <c r="H1420" s="583">
        <f>SUM(H1415:H1419)</f>
        <v>28170.2</v>
      </c>
      <c r="I1420" s="579"/>
      <c r="J1420" s="584" t="e">
        <f>SUM(J1415:J1419)</f>
        <v>#REF!</v>
      </c>
    </row>
    <row r="1421" spans="1:10" x14ac:dyDescent="0.35">
      <c r="A1421" s="565" t="s">
        <v>316</v>
      </c>
      <c r="B1421" s="556"/>
      <c r="C1421" s="581" t="s">
        <v>317</v>
      </c>
      <c r="D1421" s="543"/>
      <c r="E1421" s="575"/>
      <c r="F1421" s="575"/>
      <c r="G1421" s="577"/>
      <c r="H1421" s="578"/>
      <c r="I1421" s="579"/>
      <c r="J1421" s="580"/>
    </row>
    <row r="1422" spans="1:10" x14ac:dyDescent="0.35">
      <c r="A1422" s="565">
        <v>200007</v>
      </c>
      <c r="B1422" s="556" t="s">
        <v>317</v>
      </c>
      <c r="C1422" s="566" t="s">
        <v>380</v>
      </c>
      <c r="D1422" s="567" t="s">
        <v>319</v>
      </c>
      <c r="E1422" s="568">
        <v>3.6240999999999999</v>
      </c>
      <c r="F1422" s="568"/>
      <c r="G1422" s="570">
        <v>31422</v>
      </c>
      <c r="H1422" s="571">
        <f>TRUNC(E1422* (1 + F1422 / 100) * G1422,2)</f>
        <v>113876.47</v>
      </c>
      <c r="I1422" s="724" t="e">
        <f>I1412 * (E1422 * (1+F1422/100))</f>
        <v>#REF!</v>
      </c>
      <c r="J1422" s="725" t="e">
        <f>H1422 * I1412</f>
        <v>#REF!</v>
      </c>
    </row>
    <row r="1423" spans="1:10" x14ac:dyDescent="0.35">
      <c r="A1423" s="543" t="s">
        <v>320</v>
      </c>
      <c r="B1423" s="556"/>
      <c r="C1423" s="574"/>
      <c r="D1423" s="543"/>
      <c r="E1423" s="575"/>
      <c r="F1423" s="575"/>
      <c r="G1423" s="577" t="s">
        <v>321</v>
      </c>
      <c r="H1423" s="583">
        <f>SUM(H1421:H1422)</f>
        <v>113876.47</v>
      </c>
      <c r="I1423" s="579"/>
      <c r="J1423" s="584" t="e">
        <f>SUM(J1421:J1422)</f>
        <v>#REF!</v>
      </c>
    </row>
    <row r="1424" spans="1:10" x14ac:dyDescent="0.35">
      <c r="A1424" s="565" t="s">
        <v>322</v>
      </c>
      <c r="B1424" s="556"/>
      <c r="C1424" s="585" t="s">
        <v>323</v>
      </c>
      <c r="D1424" s="543"/>
      <c r="E1424" s="575"/>
      <c r="F1424" s="575"/>
      <c r="G1424" s="577"/>
      <c r="H1424" s="578"/>
      <c r="I1424" s="579"/>
      <c r="J1424" s="580"/>
    </row>
    <row r="1425" spans="1:10" x14ac:dyDescent="0.35">
      <c r="A1425" s="565">
        <v>300026</v>
      </c>
      <c r="B1425" s="556" t="s">
        <v>323</v>
      </c>
      <c r="C1425" s="566" t="s">
        <v>324</v>
      </c>
      <c r="D1425" s="567" t="s">
        <v>189</v>
      </c>
      <c r="E1425" s="568">
        <v>0.33300000000000002</v>
      </c>
      <c r="F1425" s="568"/>
      <c r="G1425" s="570">
        <v>2089</v>
      </c>
      <c r="H1425" s="571">
        <f>TRUNC(E1425* (1 + F1425 / 100) * G1425,2)</f>
        <v>695.63</v>
      </c>
      <c r="I1425" s="724" t="e">
        <f>I1412 * (E1425 * (1+F1425/100))</f>
        <v>#REF!</v>
      </c>
      <c r="J1425" s="725" t="e">
        <f>H1425 * I1412</f>
        <v>#REF!</v>
      </c>
    </row>
    <row r="1426" spans="1:10" x14ac:dyDescent="0.35">
      <c r="A1426" s="565">
        <v>300002</v>
      </c>
      <c r="B1426" s="556" t="s">
        <v>323</v>
      </c>
      <c r="C1426" s="566" t="s">
        <v>412</v>
      </c>
      <c r="D1426" s="567" t="s">
        <v>413</v>
      </c>
      <c r="E1426" s="568">
        <v>0.1</v>
      </c>
      <c r="F1426" s="568"/>
      <c r="G1426" s="570">
        <v>1580</v>
      </c>
      <c r="H1426" s="571">
        <f>TRUNC(E1426* (1 + F1426 / 100) * G1426,2)</f>
        <v>158</v>
      </c>
      <c r="I1426" s="724" t="e">
        <f>I1412 * (E1426 * (1+F1426/100))</f>
        <v>#REF!</v>
      </c>
      <c r="J1426" s="725" t="e">
        <f>H1426 * I1412</f>
        <v>#REF!</v>
      </c>
    </row>
    <row r="1427" spans="1:10" x14ac:dyDescent="0.35">
      <c r="A1427" s="543" t="s">
        <v>325</v>
      </c>
      <c r="B1427" s="556"/>
      <c r="C1427" s="574"/>
      <c r="D1427" s="543"/>
      <c r="E1427" s="575"/>
      <c r="F1427" s="575"/>
      <c r="G1427" s="577" t="s">
        <v>326</v>
      </c>
      <c r="H1427" s="583">
        <f>SUM(H1424:H1426)</f>
        <v>853.63</v>
      </c>
      <c r="I1427" s="579"/>
      <c r="J1427" s="584" t="e">
        <f>SUM(J1424:J1426)</f>
        <v>#REF!</v>
      </c>
    </row>
    <row r="1428" spans="1:10" x14ac:dyDescent="0.35">
      <c r="A1428" s="543" t="s">
        <v>327</v>
      </c>
      <c r="B1428" s="27"/>
      <c r="C1428" s="581" t="s">
        <v>328</v>
      </c>
      <c r="D1428" s="543"/>
      <c r="E1428" s="575"/>
      <c r="F1428" s="575"/>
      <c r="G1428" s="577"/>
      <c r="H1428" s="578"/>
      <c r="I1428" s="579"/>
      <c r="J1428" s="580"/>
    </row>
    <row r="1429" spans="1:10" x14ac:dyDescent="0.35">
      <c r="A1429" s="565"/>
      <c r="B1429" s="556"/>
      <c r="C1429" s="566"/>
      <c r="D1429" s="567"/>
      <c r="E1429" s="568"/>
      <c r="F1429" s="568"/>
      <c r="G1429" s="570"/>
      <c r="H1429" s="571"/>
      <c r="I1429" s="724"/>
      <c r="J1429" s="725"/>
    </row>
    <row r="1430" spans="1:10" x14ac:dyDescent="0.35">
      <c r="A1430" s="582" t="s">
        <v>329</v>
      </c>
      <c r="B1430" s="27"/>
      <c r="C1430" s="574"/>
      <c r="D1430" s="543"/>
      <c r="E1430" s="575"/>
      <c r="F1430" s="575"/>
      <c r="G1430" s="577" t="s">
        <v>330</v>
      </c>
      <c r="H1430" s="571">
        <f>SUM(H1428:H1429)</f>
        <v>0</v>
      </c>
      <c r="I1430" s="579"/>
      <c r="J1430" s="725">
        <f>SUM(J1428:J1429)</f>
        <v>0</v>
      </c>
    </row>
    <row r="1431" spans="1:10" x14ac:dyDescent="0.35">
      <c r="A1431" s="543"/>
      <c r="B1431" s="587"/>
      <c r="C1431" s="574"/>
      <c r="D1431" s="543"/>
      <c r="E1431" s="575"/>
      <c r="F1431" s="575"/>
      <c r="G1431" s="577"/>
      <c r="H1431" s="578"/>
      <c r="I1431" s="579"/>
      <c r="J1431" s="580"/>
    </row>
    <row r="1432" spans="1:10" ht="15" thickBot="1" x14ac:dyDescent="0.4">
      <c r="A1432" s="543" t="s">
        <v>92</v>
      </c>
      <c r="B1432" s="587"/>
      <c r="C1432" s="589"/>
      <c r="D1432" s="590"/>
      <c r="E1432" s="591"/>
      <c r="F1432" s="592" t="s">
        <v>331</v>
      </c>
      <c r="G1432" s="593">
        <f>SUM(H1413:H1431)/2</f>
        <v>142900.29999999999</v>
      </c>
      <c r="H1432" s="594">
        <f>IF($A$2="CD",IF($A$3=1,ROUND(SUM(H1413:H1431)/2,0),IF($A$3=3,ROUND(SUM(H1413:H1431)/2,-1),SUM(H1413:H1431)/2)),SUM(H1413:H1431)/2)</f>
        <v>142900</v>
      </c>
      <c r="I1432" s="595" t="e">
        <f>SUM(J1413:J1431)/2</f>
        <v>#REF!</v>
      </c>
      <c r="J1432" s="596" t="e">
        <f>IF($A$2="CD",IF($A$3=1,ROUND(SUM(J1413:J1431)/2,0),IF($A$3=3,ROUND(SUM(J1413:J1431)/2,-1),SUM(J1413:J1431)/2)),SUM(J1413:J1431)/2)</f>
        <v>#REF!</v>
      </c>
    </row>
    <row r="1433" spans="1:10" ht="15" thickTop="1" x14ac:dyDescent="0.35">
      <c r="A1433" s="543" t="s">
        <v>364</v>
      </c>
      <c r="B1433" s="587"/>
      <c r="C1433" s="600" t="s">
        <v>256</v>
      </c>
      <c r="D1433" s="601"/>
      <c r="E1433" s="602"/>
      <c r="F1433" s="602"/>
      <c r="G1433" s="603"/>
      <c r="H1433" s="604"/>
      <c r="I1433" s="579"/>
      <c r="J1433" s="605"/>
    </row>
    <row r="1434" spans="1:10" x14ac:dyDescent="0.35">
      <c r="A1434" s="565" t="s">
        <v>263</v>
      </c>
      <c r="B1434" s="587"/>
      <c r="C1434" s="726" t="s">
        <v>234</v>
      </c>
      <c r="D1434" s="727"/>
      <c r="E1434" s="728"/>
      <c r="F1434" s="609">
        <f>$F$3</f>
        <v>0.15</v>
      </c>
      <c r="G1434" s="729"/>
      <c r="H1434" s="730">
        <f>ROUND(H1432*F1434,2)</f>
        <v>21435</v>
      </c>
      <c r="I1434" s="579"/>
      <c r="J1434" s="725" t="e">
        <f>ROUND(J1432*F1434,2)</f>
        <v>#REF!</v>
      </c>
    </row>
    <row r="1435" spans="1:10" x14ac:dyDescent="0.35">
      <c r="A1435" s="565" t="s">
        <v>365</v>
      </c>
      <c r="B1435" s="587"/>
      <c r="C1435" s="726" t="s">
        <v>236</v>
      </c>
      <c r="D1435" s="727"/>
      <c r="E1435" s="728"/>
      <c r="F1435" s="609">
        <f>$G$3</f>
        <v>0.02</v>
      </c>
      <c r="G1435" s="729"/>
      <c r="H1435" s="730">
        <f>ROUND(H1432*F1435,2)</f>
        <v>2858</v>
      </c>
      <c r="I1435" s="579"/>
      <c r="J1435" s="725" t="e">
        <f>ROUND(J1432*F1435,2)</f>
        <v>#REF!</v>
      </c>
    </row>
    <row r="1436" spans="1:10" x14ac:dyDescent="0.35">
      <c r="A1436" s="565" t="s">
        <v>265</v>
      </c>
      <c r="B1436" s="587"/>
      <c r="C1436" s="726" t="s">
        <v>238</v>
      </c>
      <c r="D1436" s="727"/>
      <c r="E1436" s="728"/>
      <c r="F1436" s="609">
        <f>$H$3</f>
        <v>0.05</v>
      </c>
      <c r="G1436" s="729"/>
      <c r="H1436" s="730">
        <f>ROUND(H1432*F1436,2)</f>
        <v>7145</v>
      </c>
      <c r="I1436" s="579"/>
      <c r="J1436" s="725" t="e">
        <f>ROUND(J1432*F1436,2)</f>
        <v>#REF!</v>
      </c>
    </row>
    <row r="1437" spans="1:10" x14ac:dyDescent="0.35">
      <c r="A1437" s="565" t="s">
        <v>267</v>
      </c>
      <c r="B1437" s="587"/>
      <c r="C1437" s="726" t="s">
        <v>242</v>
      </c>
      <c r="D1437" s="727"/>
      <c r="E1437" s="728"/>
      <c r="F1437" s="609">
        <f>$I$3</f>
        <v>0.19</v>
      </c>
      <c r="G1437" s="729"/>
      <c r="H1437" s="730">
        <f>ROUND(H1436*F1437,2)</f>
        <v>1357.55</v>
      </c>
      <c r="I1437" s="579"/>
      <c r="J1437" s="725" t="e">
        <f>ROUND(J1436*F1437,2)</f>
        <v>#REF!</v>
      </c>
    </row>
    <row r="1438" spans="1:10" x14ac:dyDescent="0.35">
      <c r="A1438" s="543" t="s">
        <v>366</v>
      </c>
      <c r="B1438" s="587"/>
      <c r="C1438" s="581" t="s">
        <v>367</v>
      </c>
      <c r="D1438" s="543"/>
      <c r="E1438" s="575"/>
      <c r="F1438" s="575"/>
      <c r="G1438" s="612"/>
      <c r="H1438" s="613">
        <f>SUM(H1434:H1437)</f>
        <v>32795.550000000003</v>
      </c>
      <c r="I1438" s="588"/>
      <c r="J1438" s="614" t="e">
        <f>SUM(J1434:J1437)</f>
        <v>#REF!</v>
      </c>
    </row>
    <row r="1439" spans="1:10" ht="15" thickBot="1" x14ac:dyDescent="0.4">
      <c r="A1439" s="543" t="s">
        <v>368</v>
      </c>
      <c r="B1439" s="587"/>
      <c r="C1439" s="615"/>
      <c r="D1439" s="616"/>
      <c r="E1439" s="591"/>
      <c r="F1439" s="592" t="s">
        <v>369</v>
      </c>
      <c r="G1439" s="617">
        <f>H1438+H1432</f>
        <v>175695.55</v>
      </c>
      <c r="H1439" s="594">
        <f>IF($A$3=2,ROUND((H1432+H1438),2),IF($A$3=3,ROUND((H1432+H1438),-1),ROUND((H1432+H1438),0)))</f>
        <v>175696</v>
      </c>
      <c r="I1439" s="595"/>
      <c r="J1439" s="596" t="e">
        <f>IF($A$3=2,ROUND((J1432+J1438),2),IF($A$3=3,ROUND((J1432+J1438),-1),ROUND((J1432+J1438),0)))</f>
        <v>#REF!</v>
      </c>
    </row>
    <row r="1440" spans="1:10" ht="15" thickTop="1" x14ac:dyDescent="0.35">
      <c r="C1440" s="27"/>
      <c r="D1440" s="90"/>
      <c r="E1440" s="27"/>
      <c r="F1440" s="27"/>
      <c r="G1440" s="27"/>
      <c r="H1440" s="27"/>
      <c r="I1440" s="554"/>
      <c r="J1440" s="555"/>
    </row>
    <row r="1441" spans="1:10" ht="15" thickBot="1" x14ac:dyDescent="0.4">
      <c r="C1441" s="27"/>
      <c r="D1441" s="90"/>
      <c r="E1441" s="27"/>
      <c r="F1441" s="27"/>
      <c r="G1441" s="27"/>
      <c r="H1441" s="27"/>
      <c r="I1441" s="554"/>
      <c r="J1441" s="555"/>
    </row>
    <row r="1442" spans="1:10" ht="15" thickTop="1" x14ac:dyDescent="0.35">
      <c r="A1442" s="543" t="s">
        <v>568</v>
      </c>
      <c r="B1442" s="556"/>
      <c r="C1442" s="913" t="s">
        <v>173</v>
      </c>
      <c r="D1442" s="914"/>
      <c r="E1442" s="914"/>
      <c r="F1442" s="914"/>
      <c r="G1442" s="597"/>
      <c r="H1442" s="558" t="s">
        <v>569</v>
      </c>
      <c r="I1442" s="559" t="s">
        <v>299</v>
      </c>
      <c r="J1442" s="560" t="s">
        <v>95</v>
      </c>
    </row>
    <row r="1443" spans="1:10" x14ac:dyDescent="0.35">
      <c r="A1443" s="543"/>
      <c r="B1443" s="556"/>
      <c r="C1443" s="915"/>
      <c r="D1443" s="916"/>
      <c r="E1443" s="916"/>
      <c r="F1443" s="916"/>
      <c r="G1443" s="598"/>
      <c r="H1443" s="562" t="e">
        <f>"ITEM:   "&amp;PRESUPUESTO!#REF!</f>
        <v>#REF!</v>
      </c>
      <c r="I1443" s="599" t="e">
        <f>PRESUPUESTO!#REF!</f>
        <v>#REF!</v>
      </c>
      <c r="J1443" s="564"/>
    </row>
    <row r="1444" spans="1:10" x14ac:dyDescent="0.35">
      <c r="A1444" s="565" t="s">
        <v>301</v>
      </c>
      <c r="B1444" s="556"/>
      <c r="C1444" s="566" t="s">
        <v>88</v>
      </c>
      <c r="D1444" s="567" t="s">
        <v>89</v>
      </c>
      <c r="E1444" s="568" t="s">
        <v>90</v>
      </c>
      <c r="F1444" s="568" t="s">
        <v>302</v>
      </c>
      <c r="G1444" s="570" t="s">
        <v>303</v>
      </c>
      <c r="H1444" s="571" t="s">
        <v>304</v>
      </c>
      <c r="I1444" s="724"/>
      <c r="J1444" s="725" t="s">
        <v>304</v>
      </c>
    </row>
    <row r="1445" spans="1:10" x14ac:dyDescent="0.35">
      <c r="A1445" s="565"/>
      <c r="B1445" s="556"/>
      <c r="C1445" s="574"/>
      <c r="D1445" s="543"/>
      <c r="E1445" s="575"/>
      <c r="F1445" s="575"/>
      <c r="G1445" s="577"/>
      <c r="H1445" s="578"/>
      <c r="I1445" s="579"/>
      <c r="J1445" s="580"/>
    </row>
    <row r="1446" spans="1:10" x14ac:dyDescent="0.35">
      <c r="A1446" s="565" t="s">
        <v>305</v>
      </c>
      <c r="B1446" s="556"/>
      <c r="C1446" s="581" t="s">
        <v>306</v>
      </c>
      <c r="D1446" s="543"/>
      <c r="E1446" s="575"/>
      <c r="F1446" s="575"/>
      <c r="G1446" s="577"/>
      <c r="H1446" s="578"/>
      <c r="I1446" s="579"/>
      <c r="J1446" s="580"/>
    </row>
    <row r="1447" spans="1:10" x14ac:dyDescent="0.35">
      <c r="A1447" s="565">
        <v>100076</v>
      </c>
      <c r="B1447" s="556" t="s">
        <v>356</v>
      </c>
      <c r="C1447" s="566" t="s">
        <v>570</v>
      </c>
      <c r="D1447" s="567" t="s">
        <v>312</v>
      </c>
      <c r="E1447" s="568">
        <v>0.04</v>
      </c>
      <c r="F1447" s="568"/>
      <c r="G1447" s="570">
        <v>8267</v>
      </c>
      <c r="H1447" s="571">
        <f>TRUNC(E1447* (1 + F1447 / 100) * G1447,2)</f>
        <v>330.68</v>
      </c>
      <c r="I1447" s="724" t="e">
        <f>I1443 * (E1447 * (1+F1447/100))</f>
        <v>#REF!</v>
      </c>
      <c r="J1447" s="725" t="e">
        <f>H1447 * I1443</f>
        <v>#REF!</v>
      </c>
    </row>
    <row r="1448" spans="1:10" x14ac:dyDescent="0.35">
      <c r="A1448" s="565">
        <v>101605</v>
      </c>
      <c r="B1448" s="556" t="s">
        <v>444</v>
      </c>
      <c r="C1448" s="566" t="s">
        <v>571</v>
      </c>
      <c r="D1448" s="567" t="s">
        <v>89</v>
      </c>
      <c r="E1448" s="568">
        <v>0.04</v>
      </c>
      <c r="F1448" s="568">
        <v>1</v>
      </c>
      <c r="G1448" s="570">
        <v>8545</v>
      </c>
      <c r="H1448" s="571">
        <f>TRUNC(E1448* (1 + F1448 / 100) * G1448,2)</f>
        <v>345.21</v>
      </c>
      <c r="I1448" s="724" t="e">
        <f>I1443 * (E1448 * (1+F1448/100))</f>
        <v>#REF!</v>
      </c>
      <c r="J1448" s="725" t="e">
        <f>H1448 * I1443</f>
        <v>#REF!</v>
      </c>
    </row>
    <row r="1449" spans="1:10" x14ac:dyDescent="0.35">
      <c r="A1449" s="565">
        <v>101008</v>
      </c>
      <c r="B1449" s="556" t="s">
        <v>356</v>
      </c>
      <c r="C1449" s="566" t="s">
        <v>572</v>
      </c>
      <c r="D1449" s="567" t="s">
        <v>312</v>
      </c>
      <c r="E1449" s="568">
        <v>1</v>
      </c>
      <c r="F1449" s="568">
        <v>3</v>
      </c>
      <c r="G1449" s="570">
        <v>6157</v>
      </c>
      <c r="H1449" s="571">
        <f>TRUNC(E1449* (1 + F1449 / 100) * G1449,2)</f>
        <v>6341.71</v>
      </c>
      <c r="I1449" s="724" t="e">
        <f>I1443 * (E1449 * (1+F1449/100))</f>
        <v>#REF!</v>
      </c>
      <c r="J1449" s="725" t="e">
        <f>H1449 * I1443</f>
        <v>#REF!</v>
      </c>
    </row>
    <row r="1450" spans="1:10" x14ac:dyDescent="0.35">
      <c r="A1450" s="543" t="s">
        <v>314</v>
      </c>
      <c r="B1450" s="556"/>
      <c r="C1450" s="574"/>
      <c r="D1450" s="543"/>
      <c r="E1450" s="575"/>
      <c r="F1450" s="575"/>
      <c r="G1450" s="577" t="s">
        <v>315</v>
      </c>
      <c r="H1450" s="583">
        <f>SUM(H1446:H1449)</f>
        <v>7017.6</v>
      </c>
      <c r="I1450" s="579"/>
      <c r="J1450" s="584" t="e">
        <f>SUM(J1446:J1449)</f>
        <v>#REF!</v>
      </c>
    </row>
    <row r="1451" spans="1:10" x14ac:dyDescent="0.35">
      <c r="A1451" s="565" t="s">
        <v>316</v>
      </c>
      <c r="B1451" s="556"/>
      <c r="C1451" s="581" t="s">
        <v>317</v>
      </c>
      <c r="D1451" s="543"/>
      <c r="E1451" s="575"/>
      <c r="F1451" s="575"/>
      <c r="G1451" s="577"/>
      <c r="H1451" s="578"/>
      <c r="I1451" s="579"/>
      <c r="J1451" s="580"/>
    </row>
    <row r="1452" spans="1:10" x14ac:dyDescent="0.35">
      <c r="A1452" s="565">
        <v>200006</v>
      </c>
      <c r="B1452" s="556" t="s">
        <v>317</v>
      </c>
      <c r="C1452" s="566" t="s">
        <v>372</v>
      </c>
      <c r="D1452" s="567" t="s">
        <v>319</v>
      </c>
      <c r="E1452" s="568">
        <v>4.9500000000000002E-2</v>
      </c>
      <c r="F1452" s="568"/>
      <c r="G1452" s="570">
        <v>12588</v>
      </c>
      <c r="H1452" s="571">
        <f>TRUNC(E1452* (1 + F1452 / 100) * G1452,2)</f>
        <v>623.1</v>
      </c>
      <c r="I1452" s="724" t="e">
        <f>I1443 * (E1452 * (1+F1452/100))</f>
        <v>#REF!</v>
      </c>
      <c r="J1452" s="725" t="e">
        <f>H1452 * I1443</f>
        <v>#REF!</v>
      </c>
    </row>
    <row r="1453" spans="1:10" x14ac:dyDescent="0.35">
      <c r="A1453" s="543" t="s">
        <v>320</v>
      </c>
      <c r="B1453" s="556"/>
      <c r="C1453" s="574"/>
      <c r="D1453" s="543"/>
      <c r="E1453" s="575"/>
      <c r="F1453" s="575"/>
      <c r="G1453" s="577" t="s">
        <v>321</v>
      </c>
      <c r="H1453" s="583">
        <f>SUM(H1451:H1452)</f>
        <v>623.1</v>
      </c>
      <c r="I1453" s="579"/>
      <c r="J1453" s="584" t="e">
        <f>SUM(J1451:J1452)</f>
        <v>#REF!</v>
      </c>
    </row>
    <row r="1454" spans="1:10" x14ac:dyDescent="0.35">
      <c r="A1454" s="543" t="s">
        <v>327</v>
      </c>
      <c r="B1454" s="27"/>
      <c r="C1454" s="581" t="s">
        <v>328</v>
      </c>
      <c r="D1454" s="543"/>
      <c r="E1454" s="575"/>
      <c r="F1454" s="575"/>
      <c r="G1454" s="577"/>
      <c r="H1454" s="578"/>
      <c r="I1454" s="579"/>
      <c r="J1454" s="580"/>
    </row>
    <row r="1455" spans="1:10" x14ac:dyDescent="0.35">
      <c r="A1455" s="565"/>
      <c r="B1455" s="556"/>
      <c r="C1455" s="566"/>
      <c r="D1455" s="567"/>
      <c r="E1455" s="568"/>
      <c r="F1455" s="568"/>
      <c r="G1455" s="570"/>
      <c r="H1455" s="571"/>
      <c r="I1455" s="724"/>
      <c r="J1455" s="725"/>
    </row>
    <row r="1456" spans="1:10" x14ac:dyDescent="0.35">
      <c r="A1456" s="582" t="s">
        <v>329</v>
      </c>
      <c r="B1456" s="27"/>
      <c r="C1456" s="574"/>
      <c r="D1456" s="543"/>
      <c r="E1456" s="575"/>
      <c r="F1456" s="575"/>
      <c r="G1456" s="577" t="s">
        <v>330</v>
      </c>
      <c r="H1456" s="571">
        <f>SUM(H1454:H1455)</f>
        <v>0</v>
      </c>
      <c r="I1456" s="579"/>
      <c r="J1456" s="725">
        <f>SUM(J1454:J1455)</f>
        <v>0</v>
      </c>
    </row>
    <row r="1457" spans="1:10" x14ac:dyDescent="0.35">
      <c r="A1457" s="543"/>
      <c r="B1457" s="587"/>
      <c r="C1457" s="574"/>
      <c r="D1457" s="543"/>
      <c r="E1457" s="575"/>
      <c r="F1457" s="575"/>
      <c r="G1457" s="577"/>
      <c r="H1457" s="578"/>
      <c r="I1457" s="579"/>
      <c r="J1457" s="580"/>
    </row>
    <row r="1458" spans="1:10" ht="15" thickBot="1" x14ac:dyDescent="0.4">
      <c r="A1458" s="543" t="s">
        <v>92</v>
      </c>
      <c r="B1458" s="587"/>
      <c r="C1458" s="589"/>
      <c r="D1458" s="590"/>
      <c r="E1458" s="591"/>
      <c r="F1458" s="592" t="s">
        <v>331</v>
      </c>
      <c r="G1458" s="593">
        <f>SUM(H1444:H1457)/2</f>
        <v>7640.7000000000007</v>
      </c>
      <c r="H1458" s="594">
        <f>IF($A$2="CD",IF($A$3=1,ROUND(SUM(H1444:H1457)/2,0),IF($A$3=3,ROUND(SUM(H1444:H1457)/2,-1),SUM(H1444:H1457)/2)),SUM(H1444:H1457)/2)</f>
        <v>7641</v>
      </c>
      <c r="I1458" s="595" t="e">
        <f>SUM(J1444:J1457)/2</f>
        <v>#REF!</v>
      </c>
      <c r="J1458" s="596" t="e">
        <f>IF($A$2="CD",IF($A$3=1,ROUND(SUM(J1444:J1457)/2,0),IF($A$3=3,ROUND(SUM(J1444:J1457)/2,-1),SUM(J1444:J1457)/2)),SUM(J1444:J1457)/2)</f>
        <v>#REF!</v>
      </c>
    </row>
    <row r="1459" spans="1:10" ht="15" thickTop="1" x14ac:dyDescent="0.35">
      <c r="A1459" s="543" t="s">
        <v>364</v>
      </c>
      <c r="B1459" s="587"/>
      <c r="C1459" s="600" t="s">
        <v>256</v>
      </c>
      <c r="D1459" s="601"/>
      <c r="E1459" s="602"/>
      <c r="F1459" s="602"/>
      <c r="G1459" s="603"/>
      <c r="H1459" s="604"/>
      <c r="I1459" s="579"/>
      <c r="J1459" s="605"/>
    </row>
    <row r="1460" spans="1:10" x14ac:dyDescent="0.35">
      <c r="A1460" s="565" t="s">
        <v>263</v>
      </c>
      <c r="B1460" s="587"/>
      <c r="C1460" s="726" t="s">
        <v>234</v>
      </c>
      <c r="D1460" s="727"/>
      <c r="E1460" s="728"/>
      <c r="F1460" s="609">
        <f>$F$3</f>
        <v>0.15</v>
      </c>
      <c r="G1460" s="729"/>
      <c r="H1460" s="730">
        <f>ROUND(H1458*F1460,2)</f>
        <v>1146.1500000000001</v>
      </c>
      <c r="I1460" s="579"/>
      <c r="J1460" s="725" t="e">
        <f>ROUND(J1458*F1460,2)</f>
        <v>#REF!</v>
      </c>
    </row>
    <row r="1461" spans="1:10" x14ac:dyDescent="0.35">
      <c r="A1461" s="565" t="s">
        <v>365</v>
      </c>
      <c r="B1461" s="587"/>
      <c r="C1461" s="726" t="s">
        <v>236</v>
      </c>
      <c r="D1461" s="727"/>
      <c r="E1461" s="728"/>
      <c r="F1461" s="609">
        <f>$G$3</f>
        <v>0.02</v>
      </c>
      <c r="G1461" s="729"/>
      <c r="H1461" s="730">
        <f>ROUND(H1458*F1461,2)</f>
        <v>152.82</v>
      </c>
      <c r="I1461" s="579"/>
      <c r="J1461" s="725" t="e">
        <f>ROUND(J1458*F1461,2)</f>
        <v>#REF!</v>
      </c>
    </row>
    <row r="1462" spans="1:10" x14ac:dyDescent="0.35">
      <c r="A1462" s="565" t="s">
        <v>265</v>
      </c>
      <c r="B1462" s="587"/>
      <c r="C1462" s="726" t="s">
        <v>238</v>
      </c>
      <c r="D1462" s="727"/>
      <c r="E1462" s="728"/>
      <c r="F1462" s="609">
        <f>$H$3</f>
        <v>0.05</v>
      </c>
      <c r="G1462" s="729"/>
      <c r="H1462" s="730">
        <f>ROUND(H1458*F1462,2)</f>
        <v>382.05</v>
      </c>
      <c r="I1462" s="579"/>
      <c r="J1462" s="725" t="e">
        <f>ROUND(J1458*F1462,2)</f>
        <v>#REF!</v>
      </c>
    </row>
    <row r="1463" spans="1:10" x14ac:dyDescent="0.35">
      <c r="A1463" s="565" t="s">
        <v>267</v>
      </c>
      <c r="B1463" s="587"/>
      <c r="C1463" s="726" t="s">
        <v>242</v>
      </c>
      <c r="D1463" s="727"/>
      <c r="E1463" s="728"/>
      <c r="F1463" s="609">
        <f>$I$3</f>
        <v>0.19</v>
      </c>
      <c r="G1463" s="729"/>
      <c r="H1463" s="730">
        <f>ROUND(H1462*F1463,2)</f>
        <v>72.59</v>
      </c>
      <c r="I1463" s="579"/>
      <c r="J1463" s="725" t="e">
        <f>ROUND(J1462*F1463,2)</f>
        <v>#REF!</v>
      </c>
    </row>
    <row r="1464" spans="1:10" x14ac:dyDescent="0.35">
      <c r="A1464" s="543" t="s">
        <v>366</v>
      </c>
      <c r="B1464" s="587"/>
      <c r="C1464" s="581" t="s">
        <v>367</v>
      </c>
      <c r="D1464" s="543"/>
      <c r="E1464" s="575"/>
      <c r="F1464" s="575"/>
      <c r="G1464" s="612"/>
      <c r="H1464" s="613">
        <f>SUM(H1460:H1463)</f>
        <v>1753.61</v>
      </c>
      <c r="I1464" s="588"/>
      <c r="J1464" s="614" t="e">
        <f>SUM(J1460:J1463)</f>
        <v>#REF!</v>
      </c>
    </row>
    <row r="1465" spans="1:10" ht="15" thickBot="1" x14ac:dyDescent="0.4">
      <c r="A1465" s="543" t="s">
        <v>368</v>
      </c>
      <c r="B1465" s="587"/>
      <c r="C1465" s="615"/>
      <c r="D1465" s="616"/>
      <c r="E1465" s="591"/>
      <c r="F1465" s="592" t="s">
        <v>369</v>
      </c>
      <c r="G1465" s="617">
        <f>H1464+H1458</f>
        <v>9394.61</v>
      </c>
      <c r="H1465" s="594">
        <f>IF($A$3=2,ROUND((H1458+H1464),2),IF($A$3=3,ROUND((H1458+H1464),-1),ROUND((H1458+H1464),0)))</f>
        <v>9395</v>
      </c>
      <c r="I1465" s="595"/>
      <c r="J1465" s="596" t="e">
        <f>IF($A$3=2,ROUND((J1458+J1464),2),IF($A$3=3,ROUND((J1458+J1464),-1),ROUND((J1458+J1464),0)))</f>
        <v>#REF!</v>
      </c>
    </row>
    <row r="1466" spans="1:10" ht="15" thickTop="1" x14ac:dyDescent="0.35">
      <c r="C1466" s="27"/>
      <c r="D1466" s="90"/>
      <c r="E1466" s="27"/>
      <c r="F1466" s="27"/>
      <c r="G1466" s="27"/>
      <c r="H1466" s="27"/>
      <c r="I1466" s="554"/>
      <c r="J1466" s="555"/>
    </row>
    <row r="1467" spans="1:10" ht="15" thickBot="1" x14ac:dyDescent="0.4">
      <c r="C1467" s="27"/>
      <c r="D1467" s="90"/>
      <c r="E1467" s="27"/>
      <c r="F1467" s="27"/>
      <c r="G1467" s="27"/>
      <c r="H1467" s="27"/>
      <c r="I1467" s="554"/>
      <c r="J1467" s="555"/>
    </row>
    <row r="1468" spans="1:10" ht="15" thickTop="1" x14ac:dyDescent="0.35">
      <c r="A1468" s="543" t="s">
        <v>573</v>
      </c>
      <c r="B1468" s="554"/>
      <c r="C1468" s="901" t="s">
        <v>177</v>
      </c>
      <c r="D1468" s="902"/>
      <c r="E1468" s="902"/>
      <c r="F1468" s="902"/>
      <c r="G1468" s="597"/>
      <c r="H1468" s="618" t="s">
        <v>377</v>
      </c>
      <c r="I1468" s="619" t="s">
        <v>378</v>
      </c>
      <c r="J1468" s="558" t="s">
        <v>379</v>
      </c>
    </row>
    <row r="1469" spans="1:10" x14ac:dyDescent="0.35">
      <c r="A1469" s="543"/>
      <c r="B1469" s="554"/>
      <c r="C1469" s="903"/>
      <c r="D1469" s="904"/>
      <c r="E1469" s="904"/>
      <c r="F1469" s="904"/>
      <c r="G1469" s="598"/>
      <c r="H1469" s="620" t="str">
        <f>"ITEM:   "&amp;PRESUPUESTO!$B$76</f>
        <v>ITEM:   11.1</v>
      </c>
      <c r="I1469" s="621">
        <f>PRESUPUESTO!$AQ$76</f>
        <v>0</v>
      </c>
      <c r="J1469" s="562"/>
    </row>
    <row r="1470" spans="1:10" x14ac:dyDescent="0.35">
      <c r="A1470" s="622" t="s">
        <v>301</v>
      </c>
      <c r="B1470" s="623"/>
      <c r="C1470" s="624" t="s">
        <v>88</v>
      </c>
      <c r="D1470" s="625" t="s">
        <v>89</v>
      </c>
      <c r="E1470" s="626" t="s">
        <v>90</v>
      </c>
      <c r="F1470" s="627" t="s">
        <v>302</v>
      </c>
      <c r="G1470" s="628" t="s">
        <v>303</v>
      </c>
      <c r="H1470" s="571" t="s">
        <v>304</v>
      </c>
      <c r="I1470" s="629"/>
      <c r="J1470" s="571" t="s">
        <v>304</v>
      </c>
    </row>
    <row r="1471" spans="1:10" x14ac:dyDescent="0.35">
      <c r="A1471" s="565"/>
      <c r="B1471" s="554"/>
      <c r="C1471" s="630"/>
      <c r="D1471" s="631"/>
      <c r="E1471" s="554"/>
      <c r="F1471" s="555"/>
      <c r="G1471" s="577"/>
      <c r="H1471" s="578"/>
      <c r="I1471" s="632"/>
      <c r="J1471" s="578"/>
    </row>
    <row r="1472" spans="1:10" x14ac:dyDescent="0.35">
      <c r="A1472" s="565" t="s">
        <v>305</v>
      </c>
      <c r="B1472" s="554"/>
      <c r="C1472" s="633" t="s">
        <v>306</v>
      </c>
      <c r="D1472" s="631"/>
      <c r="E1472" s="554"/>
      <c r="F1472" s="555"/>
      <c r="G1472" s="577"/>
      <c r="H1472" s="578"/>
      <c r="I1472" s="634"/>
      <c r="J1472" s="578"/>
    </row>
    <row r="1473" spans="1:10" x14ac:dyDescent="0.35">
      <c r="A1473" s="565">
        <v>119122</v>
      </c>
      <c r="B1473" s="556"/>
      <c r="C1473" s="637" t="s">
        <v>574</v>
      </c>
      <c r="D1473" s="638" t="s">
        <v>527</v>
      </c>
      <c r="E1473" s="639">
        <v>1</v>
      </c>
      <c r="F1473" s="640">
        <v>1</v>
      </c>
      <c r="G1473" s="570">
        <v>5265</v>
      </c>
      <c r="H1473" s="571">
        <f>TRUNC(E1473* (1 + F1473 / 100) * G1473,2)</f>
        <v>5317.65</v>
      </c>
      <c r="I1473" s="724">
        <f>I1469 * (E1473 * (1+F1473/100))</f>
        <v>0</v>
      </c>
      <c r="J1473" s="725">
        <f>H1473 * I1469</f>
        <v>0</v>
      </c>
    </row>
    <row r="1474" spans="1:10" x14ac:dyDescent="0.35">
      <c r="A1474" s="565">
        <v>119157</v>
      </c>
      <c r="B1474" s="556"/>
      <c r="C1474" s="637" t="s">
        <v>575</v>
      </c>
      <c r="D1474" s="638" t="s">
        <v>89</v>
      </c>
      <c r="E1474" s="639">
        <v>1</v>
      </c>
      <c r="F1474" s="640"/>
      <c r="G1474" s="570">
        <v>56364</v>
      </c>
      <c r="H1474" s="571">
        <f>TRUNC(E1474* (1 + F1474 / 100) * G1474,2)</f>
        <v>56364</v>
      </c>
      <c r="I1474" s="724">
        <f>I1469 * (E1474 * (1+F1474/100))</f>
        <v>0</v>
      </c>
      <c r="J1474" s="725">
        <f>H1474 * I1469</f>
        <v>0</v>
      </c>
    </row>
    <row r="1475" spans="1:10" x14ac:dyDescent="0.35">
      <c r="A1475" s="565">
        <v>119134</v>
      </c>
      <c r="B1475" s="556"/>
      <c r="C1475" s="637" t="s">
        <v>576</v>
      </c>
      <c r="D1475" s="638" t="s">
        <v>89</v>
      </c>
      <c r="E1475" s="639">
        <v>1</v>
      </c>
      <c r="F1475" s="640"/>
      <c r="G1475" s="570">
        <v>507</v>
      </c>
      <c r="H1475" s="571">
        <f>TRUNC(E1475* (1 + F1475 / 100) * G1475,2)</f>
        <v>507</v>
      </c>
      <c r="I1475" s="724">
        <f>I1469 * (E1475 * (1+F1475/100))</f>
        <v>0</v>
      </c>
      <c r="J1475" s="725">
        <f>H1475 * I1469</f>
        <v>0</v>
      </c>
    </row>
    <row r="1476" spans="1:10" x14ac:dyDescent="0.35">
      <c r="A1476" s="582" t="s">
        <v>314</v>
      </c>
      <c r="B1476" s="554"/>
      <c r="C1476" s="630"/>
      <c r="D1476" s="631"/>
      <c r="E1476" s="554"/>
      <c r="F1476" s="555"/>
      <c r="G1476" s="577" t="s">
        <v>315</v>
      </c>
      <c r="H1476" s="635">
        <f>SUM(H1472:H1475)</f>
        <v>62188.65</v>
      </c>
      <c r="I1476" s="636"/>
      <c r="J1476" s="635">
        <f>SUM(J1472:J1475)</f>
        <v>0</v>
      </c>
    </row>
    <row r="1477" spans="1:10" x14ac:dyDescent="0.35">
      <c r="A1477" s="565" t="s">
        <v>316</v>
      </c>
      <c r="B1477" s="554"/>
      <c r="C1477" s="633" t="s">
        <v>317</v>
      </c>
      <c r="D1477" s="631"/>
      <c r="E1477" s="554"/>
      <c r="F1477" s="555"/>
      <c r="G1477" s="577"/>
      <c r="H1477" s="578"/>
      <c r="I1477" s="634"/>
      <c r="J1477" s="578"/>
    </row>
    <row r="1478" spans="1:10" x14ac:dyDescent="0.35">
      <c r="A1478" s="565">
        <v>200018</v>
      </c>
      <c r="B1478" s="556"/>
      <c r="C1478" s="637" t="s">
        <v>577</v>
      </c>
      <c r="D1478" s="638" t="s">
        <v>319</v>
      </c>
      <c r="E1478" s="639">
        <v>1</v>
      </c>
      <c r="F1478" s="640"/>
      <c r="G1478" s="570">
        <v>43991</v>
      </c>
      <c r="H1478" s="571">
        <f>TRUNC(E1478* (1 + F1478 / 100) * G1478,2)</f>
        <v>43991</v>
      </c>
      <c r="I1478" s="724">
        <f>I1469 * (E1478 * (1+F1478/100))</f>
        <v>0</v>
      </c>
      <c r="J1478" s="725">
        <f>H1478 * I1469</f>
        <v>0</v>
      </c>
    </row>
    <row r="1479" spans="1:10" x14ac:dyDescent="0.35">
      <c r="A1479" s="582" t="s">
        <v>320</v>
      </c>
      <c r="B1479" s="554"/>
      <c r="C1479" s="630"/>
      <c r="D1479" s="631"/>
      <c r="E1479" s="554"/>
      <c r="F1479" s="555"/>
      <c r="G1479" s="577" t="s">
        <v>381</v>
      </c>
      <c r="H1479" s="635">
        <f>SUM(H1477:H1478)</f>
        <v>43991</v>
      </c>
      <c r="I1479" s="636"/>
      <c r="J1479" s="635">
        <f>SUM(J1477:J1478)</f>
        <v>0</v>
      </c>
    </row>
    <row r="1480" spans="1:10" x14ac:dyDescent="0.35">
      <c r="A1480" s="565" t="s">
        <v>322</v>
      </c>
      <c r="B1480" s="554"/>
      <c r="C1480" s="641" t="s">
        <v>323</v>
      </c>
      <c r="D1480" s="631"/>
      <c r="E1480" s="554"/>
      <c r="F1480" s="555"/>
      <c r="G1480" s="577"/>
      <c r="H1480" s="578"/>
      <c r="I1480" s="634"/>
      <c r="J1480" s="578"/>
    </row>
    <row r="1481" spans="1:10" x14ac:dyDescent="0.35">
      <c r="A1481" s="565">
        <v>300026</v>
      </c>
      <c r="B1481" s="556"/>
      <c r="C1481" s="637" t="s">
        <v>324</v>
      </c>
      <c r="D1481" s="638" t="s">
        <v>189</v>
      </c>
      <c r="E1481" s="639">
        <v>1.4980000000000002</v>
      </c>
      <c r="F1481" s="640"/>
      <c r="G1481" s="570">
        <v>2089</v>
      </c>
      <c r="H1481" s="571">
        <f>TRUNC(E1481* (1 + F1481 / 100) * G1481,2)</f>
        <v>3129.32</v>
      </c>
      <c r="I1481" s="724">
        <f>I1469 * (E1481 * (1+F1481/100))</f>
        <v>0</v>
      </c>
      <c r="J1481" s="725">
        <f>H1481 * I1469</f>
        <v>0</v>
      </c>
    </row>
    <row r="1482" spans="1:10" x14ac:dyDescent="0.35">
      <c r="A1482" s="582" t="s">
        <v>325</v>
      </c>
      <c r="B1482" s="554"/>
      <c r="C1482" s="630"/>
      <c r="D1482" s="631"/>
      <c r="E1482" s="554"/>
      <c r="F1482" s="555"/>
      <c r="G1482" s="577" t="s">
        <v>326</v>
      </c>
      <c r="H1482" s="635">
        <f>SUM(H1480:H1481)</f>
        <v>3129.32</v>
      </c>
      <c r="I1482" s="636"/>
      <c r="J1482" s="635">
        <f>SUM(J1480:J1481)</f>
        <v>0</v>
      </c>
    </row>
    <row r="1483" spans="1:10" x14ac:dyDescent="0.35">
      <c r="A1483" s="543" t="s">
        <v>327</v>
      </c>
      <c r="B1483" s="27"/>
      <c r="C1483" s="633" t="s">
        <v>328</v>
      </c>
      <c r="D1483" s="631"/>
      <c r="E1483" s="554"/>
      <c r="F1483" s="555"/>
      <c r="G1483" s="577"/>
      <c r="H1483" s="578"/>
      <c r="I1483" s="636"/>
      <c r="J1483" s="578"/>
    </row>
    <row r="1484" spans="1:10" x14ac:dyDescent="0.35">
      <c r="A1484" s="565"/>
      <c r="B1484" s="556"/>
      <c r="C1484" s="637"/>
      <c r="D1484" s="638"/>
      <c r="E1484" s="639"/>
      <c r="F1484" s="640"/>
      <c r="G1484" s="570"/>
      <c r="H1484" s="571"/>
      <c r="I1484" s="724"/>
      <c r="J1484" s="571"/>
    </row>
    <row r="1485" spans="1:10" x14ac:dyDescent="0.35">
      <c r="A1485" s="582" t="s">
        <v>329</v>
      </c>
      <c r="B1485" s="27"/>
      <c r="C1485" s="630"/>
      <c r="D1485" s="631"/>
      <c r="E1485" s="554"/>
      <c r="F1485" s="555"/>
      <c r="G1485" s="577" t="s">
        <v>383</v>
      </c>
      <c r="H1485" s="571">
        <f>SUM(H1483:H1484)</f>
        <v>0</v>
      </c>
      <c r="I1485" s="636"/>
      <c r="J1485" s="571">
        <f>SUM(J1483:J1484)</f>
        <v>0</v>
      </c>
    </row>
    <row r="1486" spans="1:10" x14ac:dyDescent="0.35">
      <c r="A1486" s="543"/>
      <c r="B1486" s="642"/>
      <c r="C1486" s="630"/>
      <c r="D1486" s="631"/>
      <c r="E1486" s="554"/>
      <c r="F1486" s="555"/>
      <c r="G1486" s="577"/>
      <c r="H1486" s="578"/>
      <c r="I1486" s="634"/>
      <c r="J1486" s="578"/>
    </row>
    <row r="1487" spans="1:10" ht="15" thickBot="1" x14ac:dyDescent="0.4">
      <c r="A1487" s="543" t="s">
        <v>92</v>
      </c>
      <c r="B1487" s="642"/>
      <c r="C1487" s="643"/>
      <c r="D1487" s="644"/>
      <c r="E1487" s="645"/>
      <c r="F1487" s="646" t="s">
        <v>331</v>
      </c>
      <c r="G1487" s="593">
        <f>SUM(H1470:H1486)/2</f>
        <v>109308.97</v>
      </c>
      <c r="H1487" s="594">
        <f>IF($A$2="CD",IF($A$3=1,ROUND(SUM(H1470:H1486)/2,0),IF($A$3=3,ROUND(SUM(H1470:H1486)/2,-1),SUM(H1470:H1486)/2)),SUM(H1470:H1486)/2)</f>
        <v>109309</v>
      </c>
      <c r="I1487" s="595"/>
      <c r="J1487" s="594">
        <f>IF($A$2="CD",IF($A$3=1,ROUND(SUM(J1470:J1486)/2,0),IF($A$3=3,ROUND(SUM(J1470:J1486)/2,-1),SUM(J1470:J1486)/2)),SUM(J1470:J1486)/2)</f>
        <v>0</v>
      </c>
    </row>
    <row r="1488" spans="1:10" ht="15" thickTop="1" x14ac:dyDescent="0.35">
      <c r="A1488" s="543" t="s">
        <v>364</v>
      </c>
      <c r="B1488" s="642"/>
      <c r="C1488" s="647" t="s">
        <v>256</v>
      </c>
      <c r="D1488" s="648"/>
      <c r="E1488" s="649"/>
      <c r="F1488" s="650"/>
      <c r="G1488" s="603"/>
      <c r="H1488" s="604"/>
      <c r="I1488" s="579"/>
      <c r="J1488" s="604"/>
    </row>
    <row r="1489" spans="1:10" x14ac:dyDescent="0.35">
      <c r="A1489" s="565" t="s">
        <v>263</v>
      </c>
      <c r="B1489" s="642"/>
      <c r="C1489" s="732" t="s">
        <v>234</v>
      </c>
      <c r="D1489" s="733"/>
      <c r="E1489" s="734"/>
      <c r="F1489" s="654">
        <f>$F$3</f>
        <v>0.15</v>
      </c>
      <c r="G1489" s="729"/>
      <c r="H1489" s="730">
        <f>ROUND(H1487*F1489,2)</f>
        <v>16396.349999999999</v>
      </c>
      <c r="I1489" s="579"/>
      <c r="J1489" s="730">
        <f>ROUND(J1487*H1489,2)</f>
        <v>0</v>
      </c>
    </row>
    <row r="1490" spans="1:10" x14ac:dyDescent="0.35">
      <c r="A1490" s="565" t="s">
        <v>365</v>
      </c>
      <c r="B1490" s="642"/>
      <c r="C1490" s="732" t="s">
        <v>236</v>
      </c>
      <c r="D1490" s="733"/>
      <c r="E1490" s="734"/>
      <c r="F1490" s="654">
        <f>$G$3</f>
        <v>0.02</v>
      </c>
      <c r="G1490" s="729"/>
      <c r="H1490" s="730">
        <f>ROUND(H1487*F1490,2)</f>
        <v>2186.1799999999998</v>
      </c>
      <c r="I1490" s="579"/>
      <c r="J1490" s="730">
        <f>ROUND(J1487*H1490,2)</f>
        <v>0</v>
      </c>
    </row>
    <row r="1491" spans="1:10" x14ac:dyDescent="0.35">
      <c r="A1491" s="565" t="s">
        <v>265</v>
      </c>
      <c r="B1491" s="642"/>
      <c r="C1491" s="732" t="s">
        <v>238</v>
      </c>
      <c r="D1491" s="733"/>
      <c r="E1491" s="734"/>
      <c r="F1491" s="654">
        <f>$H$3</f>
        <v>0.05</v>
      </c>
      <c r="G1491" s="729"/>
      <c r="H1491" s="730">
        <f>ROUND(H1487*F1491,2)</f>
        <v>5465.45</v>
      </c>
      <c r="I1491" s="579"/>
      <c r="J1491" s="730">
        <f>ROUND(J1487*H1491,2)</f>
        <v>0</v>
      </c>
    </row>
    <row r="1492" spans="1:10" x14ac:dyDescent="0.35">
      <c r="A1492" s="565" t="s">
        <v>267</v>
      </c>
      <c r="B1492" s="642"/>
      <c r="C1492" s="732" t="s">
        <v>242</v>
      </c>
      <c r="D1492" s="733"/>
      <c r="E1492" s="734"/>
      <c r="F1492" s="654">
        <f>$I$3</f>
        <v>0.19</v>
      </c>
      <c r="G1492" s="729"/>
      <c r="H1492" s="730">
        <f>ROUND(H1491*F1492,2)</f>
        <v>1038.44</v>
      </c>
      <c r="I1492" s="579"/>
      <c r="J1492" s="730">
        <f>ROUND(J1491*H1492,2)</f>
        <v>0</v>
      </c>
    </row>
    <row r="1493" spans="1:10" x14ac:dyDescent="0.35">
      <c r="A1493" s="543" t="s">
        <v>366</v>
      </c>
      <c r="B1493" s="642"/>
      <c r="C1493" s="633" t="s">
        <v>367</v>
      </c>
      <c r="D1493" s="631"/>
      <c r="E1493" s="554"/>
      <c r="F1493" s="555"/>
      <c r="G1493" s="612"/>
      <c r="H1493" s="613">
        <f>SUM(H1489:H1492)</f>
        <v>25086.42</v>
      </c>
      <c r="I1493" s="588"/>
      <c r="J1493" s="613">
        <f>SUM(J1489:J1492)</f>
        <v>0</v>
      </c>
    </row>
    <row r="1494" spans="1:10" ht="15" thickBot="1" x14ac:dyDescent="0.4">
      <c r="A1494" s="543" t="s">
        <v>368</v>
      </c>
      <c r="B1494" s="642"/>
      <c r="C1494" s="655"/>
      <c r="D1494" s="656"/>
      <c r="E1494" s="645"/>
      <c r="F1494" s="646" t="s">
        <v>369</v>
      </c>
      <c r="G1494" s="617">
        <f>H1493+H1487</f>
        <v>134395.41999999998</v>
      </c>
      <c r="H1494" s="594">
        <f>IF($A$3=2,ROUND((H1487+H1493),2),IF($A$3=3,ROUND((H1487+H1493),-1),ROUND((H1487+H1493),0)))</f>
        <v>134395</v>
      </c>
      <c r="I1494" s="595"/>
      <c r="J1494" s="594">
        <f>IF($A$3=2,ROUND((J1487+J1493),2),IF($A$3=3,ROUND((J1487+J1493),-1),ROUND((J1487+J1493),0)))</f>
        <v>0</v>
      </c>
    </row>
    <row r="1495" spans="1:10" ht="15" thickTop="1" x14ac:dyDescent="0.35">
      <c r="C1495" s="27"/>
      <c r="D1495" s="90"/>
      <c r="E1495" s="27"/>
      <c r="F1495" s="27"/>
      <c r="G1495" s="27"/>
      <c r="H1495" s="27"/>
      <c r="I1495" s="554"/>
      <c r="J1495" s="555"/>
    </row>
    <row r="1496" spans="1:10" ht="15" thickBot="1" x14ac:dyDescent="0.4">
      <c r="C1496" s="27"/>
      <c r="D1496" s="90"/>
      <c r="E1496" s="27"/>
      <c r="F1496" s="27"/>
      <c r="G1496" s="27"/>
      <c r="H1496" s="27"/>
      <c r="I1496" s="554"/>
      <c r="J1496" s="555"/>
    </row>
    <row r="1497" spans="1:10" ht="15" thickTop="1" x14ac:dyDescent="0.35">
      <c r="A1497" s="543" t="s">
        <v>578</v>
      </c>
      <c r="B1497" s="554"/>
      <c r="C1497" s="901" t="s">
        <v>178</v>
      </c>
      <c r="D1497" s="902"/>
      <c r="E1497" s="902"/>
      <c r="F1497" s="902"/>
      <c r="G1497" s="597"/>
      <c r="H1497" s="618" t="s">
        <v>377</v>
      </c>
      <c r="I1497" s="619" t="s">
        <v>378</v>
      </c>
      <c r="J1497" s="558" t="s">
        <v>379</v>
      </c>
    </row>
    <row r="1498" spans="1:10" x14ac:dyDescent="0.35">
      <c r="A1498" s="543"/>
      <c r="B1498" s="554"/>
      <c r="C1498" s="903"/>
      <c r="D1498" s="904"/>
      <c r="E1498" s="904"/>
      <c r="F1498" s="904"/>
      <c r="G1498" s="598"/>
      <c r="H1498" s="620" t="e">
        <f>"ITEM:   "&amp;PRESUPUESTO!#REF!</f>
        <v>#REF!</v>
      </c>
      <c r="I1498" s="621" t="e">
        <f>PRESUPUESTO!#REF!</f>
        <v>#REF!</v>
      </c>
      <c r="J1498" s="562"/>
    </row>
    <row r="1499" spans="1:10" x14ac:dyDescent="0.35">
      <c r="A1499" s="622" t="s">
        <v>301</v>
      </c>
      <c r="B1499" s="623"/>
      <c r="C1499" s="624" t="s">
        <v>88</v>
      </c>
      <c r="D1499" s="625" t="s">
        <v>89</v>
      </c>
      <c r="E1499" s="626" t="s">
        <v>90</v>
      </c>
      <c r="F1499" s="627" t="s">
        <v>302</v>
      </c>
      <c r="G1499" s="628" t="s">
        <v>303</v>
      </c>
      <c r="H1499" s="571" t="s">
        <v>304</v>
      </c>
      <c r="I1499" s="629"/>
      <c r="J1499" s="571" t="s">
        <v>304</v>
      </c>
    </row>
    <row r="1500" spans="1:10" x14ac:dyDescent="0.35">
      <c r="A1500" s="565"/>
      <c r="B1500" s="554"/>
      <c r="C1500" s="630"/>
      <c r="D1500" s="631"/>
      <c r="E1500" s="554"/>
      <c r="F1500" s="555"/>
      <c r="G1500" s="577"/>
      <c r="H1500" s="578"/>
      <c r="I1500" s="632"/>
      <c r="J1500" s="578"/>
    </row>
    <row r="1501" spans="1:10" x14ac:dyDescent="0.35">
      <c r="A1501" s="565" t="s">
        <v>305</v>
      </c>
      <c r="B1501" s="554"/>
      <c r="C1501" s="633" t="s">
        <v>306</v>
      </c>
      <c r="D1501" s="631"/>
      <c r="E1501" s="554"/>
      <c r="F1501" s="555"/>
      <c r="G1501" s="577"/>
      <c r="H1501" s="578"/>
      <c r="I1501" s="634"/>
      <c r="J1501" s="578"/>
    </row>
    <row r="1502" spans="1:10" x14ac:dyDescent="0.35">
      <c r="A1502" s="565">
        <v>119096</v>
      </c>
      <c r="B1502" s="556"/>
      <c r="C1502" s="637" t="s">
        <v>579</v>
      </c>
      <c r="D1502" s="638" t="s">
        <v>312</v>
      </c>
      <c r="E1502" s="639">
        <v>0.05</v>
      </c>
      <c r="F1502" s="640">
        <v>10</v>
      </c>
      <c r="G1502" s="570">
        <v>5983</v>
      </c>
      <c r="H1502" s="571">
        <f>TRUNC(E1502* (1 + F1502 / 100) * G1502,2)</f>
        <v>329.06</v>
      </c>
      <c r="I1502" s="724" t="e">
        <f>I1498 * (E1502 * (1+F1502/100))</f>
        <v>#REF!</v>
      </c>
      <c r="J1502" s="725" t="e">
        <f>H1502 * I1498</f>
        <v>#REF!</v>
      </c>
    </row>
    <row r="1503" spans="1:10" x14ac:dyDescent="0.35">
      <c r="A1503" s="565">
        <v>119156</v>
      </c>
      <c r="B1503" s="556"/>
      <c r="C1503" s="637" t="s">
        <v>580</v>
      </c>
      <c r="D1503" s="638" t="s">
        <v>89</v>
      </c>
      <c r="E1503" s="639">
        <v>1</v>
      </c>
      <c r="F1503" s="640"/>
      <c r="G1503" s="570">
        <v>294078</v>
      </c>
      <c r="H1503" s="571">
        <f>TRUNC(E1503* (1 + F1503 / 100) * G1503,2)</f>
        <v>294078</v>
      </c>
      <c r="I1503" s="724" t="e">
        <f>I1498 * (E1503 * (1+F1503/100))</f>
        <v>#REF!</v>
      </c>
      <c r="J1503" s="725" t="e">
        <f>H1503 * I1498</f>
        <v>#REF!</v>
      </c>
    </row>
    <row r="1504" spans="1:10" x14ac:dyDescent="0.35">
      <c r="A1504" s="565">
        <v>100593</v>
      </c>
      <c r="B1504" s="556"/>
      <c r="C1504" s="637" t="s">
        <v>478</v>
      </c>
      <c r="D1504" s="638" t="s">
        <v>89</v>
      </c>
      <c r="E1504" s="639">
        <v>4</v>
      </c>
      <c r="F1504" s="640"/>
      <c r="G1504" s="570">
        <v>239</v>
      </c>
      <c r="H1504" s="571">
        <f>TRUNC(E1504* (1 + F1504 / 100) * G1504,2)</f>
        <v>956</v>
      </c>
      <c r="I1504" s="724" t="e">
        <f>I1498 * (E1504 * (1+F1504/100))</f>
        <v>#REF!</v>
      </c>
      <c r="J1504" s="725" t="e">
        <f>H1504 * I1498</f>
        <v>#REF!</v>
      </c>
    </row>
    <row r="1505" spans="1:10" x14ac:dyDescent="0.35">
      <c r="A1505" s="565">
        <v>117049</v>
      </c>
      <c r="B1505" s="556"/>
      <c r="C1505" s="637" t="s">
        <v>581</v>
      </c>
      <c r="D1505" s="638" t="s">
        <v>360</v>
      </c>
      <c r="E1505" s="639">
        <v>0.05</v>
      </c>
      <c r="F1505" s="640">
        <v>1</v>
      </c>
      <c r="G1505" s="570">
        <v>17234</v>
      </c>
      <c r="H1505" s="571">
        <f>TRUNC(E1505* (1 + F1505 / 100) * G1505,2)</f>
        <v>870.31</v>
      </c>
      <c r="I1505" s="724" t="e">
        <f>I1498 * (E1505 * (1+F1505/100))</f>
        <v>#REF!</v>
      </c>
      <c r="J1505" s="725" t="e">
        <f>H1505 * I1498</f>
        <v>#REF!</v>
      </c>
    </row>
    <row r="1506" spans="1:10" x14ac:dyDescent="0.35">
      <c r="A1506" s="582" t="s">
        <v>314</v>
      </c>
      <c r="B1506" s="554"/>
      <c r="C1506" s="630"/>
      <c r="D1506" s="631"/>
      <c r="E1506" s="554"/>
      <c r="F1506" s="555"/>
      <c r="G1506" s="577" t="s">
        <v>315</v>
      </c>
      <c r="H1506" s="635">
        <f>SUM(H1501:H1505)</f>
        <v>296233.37</v>
      </c>
      <c r="I1506" s="636"/>
      <c r="J1506" s="635" t="e">
        <f>SUM(J1501:J1505)</f>
        <v>#REF!</v>
      </c>
    </row>
    <row r="1507" spans="1:10" x14ac:dyDescent="0.35">
      <c r="A1507" s="565" t="s">
        <v>316</v>
      </c>
      <c r="B1507" s="554"/>
      <c r="C1507" s="633" t="s">
        <v>317</v>
      </c>
      <c r="D1507" s="631"/>
      <c r="E1507" s="554"/>
      <c r="F1507" s="555"/>
      <c r="G1507" s="577"/>
      <c r="H1507" s="578"/>
      <c r="I1507" s="634"/>
      <c r="J1507" s="578"/>
    </row>
    <row r="1508" spans="1:10" x14ac:dyDescent="0.35">
      <c r="A1508" s="565">
        <v>200018</v>
      </c>
      <c r="B1508" s="556"/>
      <c r="C1508" s="637" t="s">
        <v>577</v>
      </c>
      <c r="D1508" s="638" t="s">
        <v>319</v>
      </c>
      <c r="E1508" s="639">
        <v>0.8</v>
      </c>
      <c r="F1508" s="640"/>
      <c r="G1508" s="570">
        <v>43991</v>
      </c>
      <c r="H1508" s="571">
        <f>TRUNC(E1508* (1 + F1508 / 100) * G1508,2)</f>
        <v>35192.800000000003</v>
      </c>
      <c r="I1508" s="724" t="e">
        <f>I1498 * (E1508 * (1+F1508/100))</f>
        <v>#REF!</v>
      </c>
      <c r="J1508" s="725" t="e">
        <f>H1508 * I1498</f>
        <v>#REF!</v>
      </c>
    </row>
    <row r="1509" spans="1:10" x14ac:dyDescent="0.35">
      <c r="A1509" s="582" t="s">
        <v>320</v>
      </c>
      <c r="B1509" s="554"/>
      <c r="C1509" s="630"/>
      <c r="D1509" s="631"/>
      <c r="E1509" s="554"/>
      <c r="F1509" s="555"/>
      <c r="G1509" s="577" t="s">
        <v>381</v>
      </c>
      <c r="H1509" s="635">
        <f>SUM(H1507:H1508)</f>
        <v>35192.800000000003</v>
      </c>
      <c r="I1509" s="636"/>
      <c r="J1509" s="635" t="e">
        <f>SUM(J1507:J1508)</f>
        <v>#REF!</v>
      </c>
    </row>
    <row r="1510" spans="1:10" x14ac:dyDescent="0.35">
      <c r="A1510" s="565" t="s">
        <v>322</v>
      </c>
      <c r="B1510" s="554"/>
      <c r="C1510" s="641" t="s">
        <v>323</v>
      </c>
      <c r="D1510" s="631"/>
      <c r="E1510" s="554"/>
      <c r="F1510" s="555"/>
      <c r="G1510" s="577"/>
      <c r="H1510" s="578"/>
      <c r="I1510" s="634"/>
      <c r="J1510" s="578"/>
    </row>
    <row r="1511" spans="1:10" x14ac:dyDescent="0.35">
      <c r="A1511" s="565">
        <v>300026</v>
      </c>
      <c r="B1511" s="556"/>
      <c r="C1511" s="637" t="s">
        <v>324</v>
      </c>
      <c r="D1511" s="638" t="s">
        <v>189</v>
      </c>
      <c r="E1511" s="639">
        <v>1</v>
      </c>
      <c r="F1511" s="640"/>
      <c r="G1511" s="570">
        <v>2089</v>
      </c>
      <c r="H1511" s="571">
        <f>TRUNC(E1511* (1 + F1511 / 100) * G1511,2)</f>
        <v>2089</v>
      </c>
      <c r="I1511" s="724" t="e">
        <f>I1498 * (E1511 * (1+F1511/100))</f>
        <v>#REF!</v>
      </c>
      <c r="J1511" s="725" t="e">
        <f>H1511 * I1498</f>
        <v>#REF!</v>
      </c>
    </row>
    <row r="1512" spans="1:10" x14ac:dyDescent="0.35">
      <c r="A1512" s="582" t="s">
        <v>325</v>
      </c>
      <c r="B1512" s="554"/>
      <c r="C1512" s="630"/>
      <c r="D1512" s="631"/>
      <c r="E1512" s="554"/>
      <c r="F1512" s="555"/>
      <c r="G1512" s="577" t="s">
        <v>326</v>
      </c>
      <c r="H1512" s="635">
        <f>SUM(H1510:H1511)</f>
        <v>2089</v>
      </c>
      <c r="I1512" s="636"/>
      <c r="J1512" s="635" t="e">
        <f>SUM(J1510:J1511)</f>
        <v>#REF!</v>
      </c>
    </row>
    <row r="1513" spans="1:10" x14ac:dyDescent="0.35">
      <c r="A1513" s="543" t="s">
        <v>327</v>
      </c>
      <c r="B1513" s="27"/>
      <c r="C1513" s="633" t="s">
        <v>328</v>
      </c>
      <c r="D1513" s="631"/>
      <c r="E1513" s="554"/>
      <c r="F1513" s="555"/>
      <c r="G1513" s="577"/>
      <c r="H1513" s="578"/>
      <c r="I1513" s="636"/>
      <c r="J1513" s="578"/>
    </row>
    <row r="1514" spans="1:10" x14ac:dyDescent="0.35">
      <c r="A1514" s="565"/>
      <c r="B1514" s="556"/>
      <c r="C1514" s="637"/>
      <c r="D1514" s="638"/>
      <c r="E1514" s="639"/>
      <c r="F1514" s="640"/>
      <c r="G1514" s="570"/>
      <c r="H1514" s="571"/>
      <c r="I1514" s="724"/>
      <c r="J1514" s="571"/>
    </row>
    <row r="1515" spans="1:10" x14ac:dyDescent="0.35">
      <c r="A1515" s="582" t="s">
        <v>329</v>
      </c>
      <c r="B1515" s="27"/>
      <c r="C1515" s="630"/>
      <c r="D1515" s="631"/>
      <c r="E1515" s="554"/>
      <c r="F1515" s="555"/>
      <c r="G1515" s="577" t="s">
        <v>383</v>
      </c>
      <c r="H1515" s="571">
        <f>SUM(H1513:H1514)</f>
        <v>0</v>
      </c>
      <c r="I1515" s="636"/>
      <c r="J1515" s="571">
        <f>SUM(J1513:J1514)</f>
        <v>0</v>
      </c>
    </row>
    <row r="1516" spans="1:10" x14ac:dyDescent="0.35">
      <c r="A1516" s="543"/>
      <c r="B1516" s="642"/>
      <c r="C1516" s="630"/>
      <c r="D1516" s="631"/>
      <c r="E1516" s="554"/>
      <c r="F1516" s="555"/>
      <c r="G1516" s="577"/>
      <c r="H1516" s="578"/>
      <c r="I1516" s="634"/>
      <c r="J1516" s="578"/>
    </row>
    <row r="1517" spans="1:10" ht="15" thickBot="1" x14ac:dyDescent="0.4">
      <c r="A1517" s="543" t="s">
        <v>92</v>
      </c>
      <c r="B1517" s="642"/>
      <c r="C1517" s="643"/>
      <c r="D1517" s="644"/>
      <c r="E1517" s="645"/>
      <c r="F1517" s="646" t="s">
        <v>331</v>
      </c>
      <c r="G1517" s="593">
        <f>SUM(H1499:H1516)/2</f>
        <v>333515.17000000004</v>
      </c>
      <c r="H1517" s="594">
        <f>IF($A$2="CD",IF($A$3=1,ROUND(SUM(H1499:H1516)/2,0),IF($A$3=3,ROUND(SUM(H1499:H1516)/2,-1),SUM(H1499:H1516)/2)),SUM(H1499:H1516)/2)</f>
        <v>333515</v>
      </c>
      <c r="I1517" s="595"/>
      <c r="J1517" s="594" t="e">
        <f>IF($A$2="CD",IF($A$3=1,ROUND(SUM(J1499:J1516)/2,0),IF($A$3=3,ROUND(SUM(J1499:J1516)/2,-1),SUM(J1499:J1516)/2)),SUM(J1499:J1516)/2)</f>
        <v>#REF!</v>
      </c>
    </row>
    <row r="1518" spans="1:10" ht="15" thickTop="1" x14ac:dyDescent="0.35">
      <c r="A1518" s="543" t="s">
        <v>364</v>
      </c>
      <c r="B1518" s="642"/>
      <c r="C1518" s="647" t="s">
        <v>256</v>
      </c>
      <c r="D1518" s="648"/>
      <c r="E1518" s="649"/>
      <c r="F1518" s="650"/>
      <c r="G1518" s="603"/>
      <c r="H1518" s="604"/>
      <c r="I1518" s="579"/>
      <c r="J1518" s="604"/>
    </row>
    <row r="1519" spans="1:10" x14ac:dyDescent="0.35">
      <c r="A1519" s="565" t="s">
        <v>263</v>
      </c>
      <c r="B1519" s="642"/>
      <c r="C1519" s="732" t="s">
        <v>234</v>
      </c>
      <c r="D1519" s="733"/>
      <c r="E1519" s="734"/>
      <c r="F1519" s="654">
        <f>$F$3</f>
        <v>0.15</v>
      </c>
      <c r="G1519" s="729"/>
      <c r="H1519" s="730">
        <f>ROUND(H1517*F1519,2)</f>
        <v>50027.25</v>
      </c>
      <c r="I1519" s="579"/>
      <c r="J1519" s="730" t="e">
        <f>ROUND(J1517*H1519,2)</f>
        <v>#REF!</v>
      </c>
    </row>
    <row r="1520" spans="1:10" x14ac:dyDescent="0.35">
      <c r="A1520" s="565" t="s">
        <v>365</v>
      </c>
      <c r="B1520" s="642"/>
      <c r="C1520" s="732" t="s">
        <v>236</v>
      </c>
      <c r="D1520" s="733"/>
      <c r="E1520" s="734"/>
      <c r="F1520" s="654">
        <f>$G$3</f>
        <v>0.02</v>
      </c>
      <c r="G1520" s="729"/>
      <c r="H1520" s="730">
        <f>ROUND(H1517*F1520,2)</f>
        <v>6670.3</v>
      </c>
      <c r="I1520" s="579"/>
      <c r="J1520" s="730" t="e">
        <f>ROUND(J1517*H1520,2)</f>
        <v>#REF!</v>
      </c>
    </row>
    <row r="1521" spans="1:10" x14ac:dyDescent="0.35">
      <c r="A1521" s="565" t="s">
        <v>265</v>
      </c>
      <c r="B1521" s="642"/>
      <c r="C1521" s="732" t="s">
        <v>238</v>
      </c>
      <c r="D1521" s="733"/>
      <c r="E1521" s="734"/>
      <c r="F1521" s="654">
        <f>$H$3</f>
        <v>0.05</v>
      </c>
      <c r="G1521" s="729"/>
      <c r="H1521" s="730">
        <f>ROUND(H1517*F1521,2)</f>
        <v>16675.75</v>
      </c>
      <c r="I1521" s="579"/>
      <c r="J1521" s="730" t="e">
        <f>ROUND(J1517*H1521,2)</f>
        <v>#REF!</v>
      </c>
    </row>
    <row r="1522" spans="1:10" x14ac:dyDescent="0.35">
      <c r="A1522" s="565" t="s">
        <v>267</v>
      </c>
      <c r="B1522" s="642"/>
      <c r="C1522" s="732" t="s">
        <v>242</v>
      </c>
      <c r="D1522" s="733"/>
      <c r="E1522" s="734"/>
      <c r="F1522" s="654">
        <f>$I$3</f>
        <v>0.19</v>
      </c>
      <c r="G1522" s="729"/>
      <c r="H1522" s="730">
        <f>ROUND(H1521*F1522,2)</f>
        <v>3168.39</v>
      </c>
      <c r="I1522" s="579"/>
      <c r="J1522" s="730" t="e">
        <f>ROUND(J1521*H1522,2)</f>
        <v>#REF!</v>
      </c>
    </row>
    <row r="1523" spans="1:10" x14ac:dyDescent="0.35">
      <c r="A1523" s="543" t="s">
        <v>366</v>
      </c>
      <c r="B1523" s="642"/>
      <c r="C1523" s="633" t="s">
        <v>367</v>
      </c>
      <c r="D1523" s="631"/>
      <c r="E1523" s="554"/>
      <c r="F1523" s="555"/>
      <c r="G1523" s="612"/>
      <c r="H1523" s="613">
        <f>SUM(H1519:H1522)</f>
        <v>76541.69</v>
      </c>
      <c r="I1523" s="588"/>
      <c r="J1523" s="613" t="e">
        <f>SUM(J1519:J1522)</f>
        <v>#REF!</v>
      </c>
    </row>
    <row r="1524" spans="1:10" ht="15" thickBot="1" x14ac:dyDescent="0.4">
      <c r="A1524" s="543" t="s">
        <v>368</v>
      </c>
      <c r="B1524" s="642"/>
      <c r="C1524" s="655"/>
      <c r="D1524" s="656"/>
      <c r="E1524" s="645"/>
      <c r="F1524" s="646" t="s">
        <v>369</v>
      </c>
      <c r="G1524" s="617">
        <f>H1523+H1517</f>
        <v>410056.69</v>
      </c>
      <c r="H1524" s="594">
        <f>IF($A$3=2,ROUND((H1517+H1523),2),IF($A$3=3,ROUND((H1517+H1523),-1),ROUND((H1517+H1523),0)))</f>
        <v>410057</v>
      </c>
      <c r="I1524" s="595"/>
      <c r="J1524" s="594" t="e">
        <f>IF($A$3=2,ROUND((J1517+J1523),2),IF($A$3=3,ROUND((J1517+J1523),-1),ROUND((J1517+J1523),0)))</f>
        <v>#REF!</v>
      </c>
    </row>
    <row r="1525" spans="1:10" ht="15" thickTop="1" x14ac:dyDescent="0.35">
      <c r="C1525" s="27"/>
      <c r="D1525" s="90"/>
      <c r="E1525" s="27"/>
      <c r="F1525" s="27"/>
      <c r="G1525" s="27"/>
      <c r="H1525" s="27"/>
      <c r="I1525" s="554"/>
      <c r="J1525" s="555"/>
    </row>
    <row r="1526" spans="1:10" ht="15" thickBot="1" x14ac:dyDescent="0.4">
      <c r="C1526" s="27"/>
      <c r="D1526" s="90"/>
      <c r="E1526" s="27"/>
      <c r="F1526" s="27"/>
      <c r="G1526" s="27"/>
      <c r="H1526" s="27"/>
      <c r="I1526" s="554"/>
      <c r="J1526" s="555"/>
    </row>
    <row r="1527" spans="1:10" ht="15" thickTop="1" x14ac:dyDescent="0.35">
      <c r="A1527" s="543" t="s">
        <v>582</v>
      </c>
      <c r="B1527" s="554"/>
      <c r="C1527" s="901" t="s">
        <v>179</v>
      </c>
      <c r="D1527" s="902"/>
      <c r="E1527" s="902"/>
      <c r="F1527" s="902"/>
      <c r="G1527" s="597"/>
      <c r="H1527" s="618" t="s">
        <v>377</v>
      </c>
      <c r="I1527" s="619" t="s">
        <v>378</v>
      </c>
      <c r="J1527" s="558" t="s">
        <v>379</v>
      </c>
    </row>
    <row r="1528" spans="1:10" x14ac:dyDescent="0.35">
      <c r="A1528" s="543"/>
      <c r="B1528" s="554"/>
      <c r="C1528" s="903"/>
      <c r="D1528" s="904"/>
      <c r="E1528" s="904"/>
      <c r="F1528" s="904"/>
      <c r="G1528" s="598"/>
      <c r="H1528" s="620" t="e">
        <f>"ITEM:   "&amp;PRESUPUESTO!#REF!</f>
        <v>#REF!</v>
      </c>
      <c r="I1528" s="621" t="e">
        <f>PRESUPUESTO!#REF!</f>
        <v>#REF!</v>
      </c>
      <c r="J1528" s="562"/>
    </row>
    <row r="1529" spans="1:10" x14ac:dyDescent="0.35">
      <c r="A1529" s="622" t="s">
        <v>301</v>
      </c>
      <c r="B1529" s="623"/>
      <c r="C1529" s="624" t="s">
        <v>88</v>
      </c>
      <c r="D1529" s="625" t="s">
        <v>89</v>
      </c>
      <c r="E1529" s="626" t="s">
        <v>90</v>
      </c>
      <c r="F1529" s="627" t="s">
        <v>302</v>
      </c>
      <c r="G1529" s="628" t="s">
        <v>303</v>
      </c>
      <c r="H1529" s="571" t="s">
        <v>304</v>
      </c>
      <c r="I1529" s="629"/>
      <c r="J1529" s="571" t="s">
        <v>304</v>
      </c>
    </row>
    <row r="1530" spans="1:10" x14ac:dyDescent="0.35">
      <c r="A1530" s="565"/>
      <c r="B1530" s="554"/>
      <c r="C1530" s="630"/>
      <c r="D1530" s="631"/>
      <c r="E1530" s="554"/>
      <c r="F1530" s="555"/>
      <c r="G1530" s="577"/>
      <c r="H1530" s="578"/>
      <c r="I1530" s="632"/>
      <c r="J1530" s="578"/>
    </row>
    <row r="1531" spans="1:10" x14ac:dyDescent="0.35">
      <c r="A1531" s="565" t="s">
        <v>305</v>
      </c>
      <c r="B1531" s="554"/>
      <c r="C1531" s="633" t="s">
        <v>306</v>
      </c>
      <c r="D1531" s="631"/>
      <c r="E1531" s="554"/>
      <c r="F1531" s="555"/>
      <c r="G1531" s="577"/>
      <c r="H1531" s="578"/>
      <c r="I1531" s="634"/>
      <c r="J1531" s="578"/>
    </row>
    <row r="1532" spans="1:10" x14ac:dyDescent="0.35">
      <c r="A1532" s="565">
        <v>119160</v>
      </c>
      <c r="B1532" s="556"/>
      <c r="C1532" s="637" t="s">
        <v>583</v>
      </c>
      <c r="D1532" s="638" t="s">
        <v>89</v>
      </c>
      <c r="E1532" s="639">
        <v>1</v>
      </c>
      <c r="F1532" s="640"/>
      <c r="G1532" s="570">
        <v>668111</v>
      </c>
      <c r="H1532" s="571">
        <f>TRUNC(E1532* (1 + F1532 / 100) * G1532,2)</f>
        <v>668111</v>
      </c>
      <c r="I1532" s="724" t="e">
        <f>I1528 * (E1532 * (1+F1532/100))</f>
        <v>#REF!</v>
      </c>
      <c r="J1532" s="725" t="e">
        <f>H1532 * I1528</f>
        <v>#REF!</v>
      </c>
    </row>
    <row r="1533" spans="1:10" x14ac:dyDescent="0.35">
      <c r="A1533" s="565">
        <v>100593</v>
      </c>
      <c r="B1533" s="556"/>
      <c r="C1533" s="637" t="s">
        <v>478</v>
      </c>
      <c r="D1533" s="638" t="s">
        <v>89</v>
      </c>
      <c r="E1533" s="639">
        <v>4</v>
      </c>
      <c r="F1533" s="640"/>
      <c r="G1533" s="570">
        <v>239</v>
      </c>
      <c r="H1533" s="571">
        <f>TRUNC(E1533* (1 + F1533 / 100) * G1533,2)</f>
        <v>956</v>
      </c>
      <c r="I1533" s="724" t="e">
        <f>I1528 * (E1533 * (1+F1533/100))</f>
        <v>#REF!</v>
      </c>
      <c r="J1533" s="725" t="e">
        <f>H1533 * I1528</f>
        <v>#REF!</v>
      </c>
    </row>
    <row r="1534" spans="1:10" x14ac:dyDescent="0.35">
      <c r="A1534" s="565">
        <v>117049</v>
      </c>
      <c r="B1534" s="556"/>
      <c r="C1534" s="637" t="s">
        <v>581</v>
      </c>
      <c r="D1534" s="638" t="s">
        <v>360</v>
      </c>
      <c r="E1534" s="639">
        <v>0.05</v>
      </c>
      <c r="F1534" s="640">
        <v>1</v>
      </c>
      <c r="G1534" s="570">
        <v>17234</v>
      </c>
      <c r="H1534" s="571">
        <f>TRUNC(E1534* (1 + F1534 / 100) * G1534,2)</f>
        <v>870.31</v>
      </c>
      <c r="I1534" s="724" t="e">
        <f>I1528 * (E1534 * (1+F1534/100))</f>
        <v>#REF!</v>
      </c>
      <c r="J1534" s="725" t="e">
        <f>H1534 * I1528</f>
        <v>#REF!</v>
      </c>
    </row>
    <row r="1535" spans="1:10" x14ac:dyDescent="0.35">
      <c r="A1535" s="582" t="s">
        <v>314</v>
      </c>
      <c r="B1535" s="554"/>
      <c r="C1535" s="630"/>
      <c r="D1535" s="631"/>
      <c r="E1535" s="554"/>
      <c r="F1535" s="555"/>
      <c r="G1535" s="577" t="s">
        <v>315</v>
      </c>
      <c r="H1535" s="635">
        <f>SUM(H1531:H1534)</f>
        <v>669937.31000000006</v>
      </c>
      <c r="I1535" s="636"/>
      <c r="J1535" s="635" t="e">
        <f>SUM(J1531:J1534)</f>
        <v>#REF!</v>
      </c>
    </row>
    <row r="1536" spans="1:10" x14ac:dyDescent="0.35">
      <c r="A1536" s="565" t="s">
        <v>316</v>
      </c>
      <c r="B1536" s="554"/>
      <c r="C1536" s="633" t="s">
        <v>317</v>
      </c>
      <c r="D1536" s="631"/>
      <c r="E1536" s="554"/>
      <c r="F1536" s="555"/>
      <c r="G1536" s="577"/>
      <c r="H1536" s="578"/>
      <c r="I1536" s="634"/>
      <c r="J1536" s="578"/>
    </row>
    <row r="1537" spans="1:10" x14ac:dyDescent="0.35">
      <c r="A1537" s="565">
        <v>200018</v>
      </c>
      <c r="B1537" s="556"/>
      <c r="C1537" s="637" t="s">
        <v>577</v>
      </c>
      <c r="D1537" s="638" t="s">
        <v>319</v>
      </c>
      <c r="E1537" s="639">
        <v>1</v>
      </c>
      <c r="F1537" s="640"/>
      <c r="G1537" s="570">
        <v>43991</v>
      </c>
      <c r="H1537" s="571">
        <f>TRUNC(E1537* (1 + F1537 / 100) * G1537,2)</f>
        <v>43991</v>
      </c>
      <c r="I1537" s="724" t="e">
        <f>I1528 * (E1537 * (1+F1537/100))</f>
        <v>#REF!</v>
      </c>
      <c r="J1537" s="725" t="e">
        <f>H1537 * I1528</f>
        <v>#REF!</v>
      </c>
    </row>
    <row r="1538" spans="1:10" x14ac:dyDescent="0.35">
      <c r="A1538" s="582" t="s">
        <v>320</v>
      </c>
      <c r="B1538" s="554"/>
      <c r="C1538" s="630"/>
      <c r="D1538" s="631"/>
      <c r="E1538" s="554"/>
      <c r="F1538" s="555"/>
      <c r="G1538" s="577" t="s">
        <v>381</v>
      </c>
      <c r="H1538" s="635">
        <f>SUM(H1536:H1537)</f>
        <v>43991</v>
      </c>
      <c r="I1538" s="636"/>
      <c r="J1538" s="635" t="e">
        <f>SUM(J1536:J1537)</f>
        <v>#REF!</v>
      </c>
    </row>
    <row r="1539" spans="1:10" x14ac:dyDescent="0.35">
      <c r="A1539" s="565" t="s">
        <v>322</v>
      </c>
      <c r="B1539" s="554"/>
      <c r="C1539" s="641" t="s">
        <v>323</v>
      </c>
      <c r="D1539" s="631"/>
      <c r="E1539" s="554"/>
      <c r="F1539" s="555"/>
      <c r="G1539" s="577"/>
      <c r="H1539" s="578"/>
      <c r="I1539" s="634"/>
      <c r="J1539" s="578"/>
    </row>
    <row r="1540" spans="1:10" x14ac:dyDescent="0.35">
      <c r="A1540" s="565">
        <v>300026</v>
      </c>
      <c r="B1540" s="556"/>
      <c r="C1540" s="637" t="s">
        <v>324</v>
      </c>
      <c r="D1540" s="638" t="s">
        <v>189</v>
      </c>
      <c r="E1540" s="639">
        <v>1.0029999999999999</v>
      </c>
      <c r="F1540" s="640"/>
      <c r="G1540" s="570">
        <v>2089</v>
      </c>
      <c r="H1540" s="571">
        <f>TRUNC(E1540* (1 + F1540 / 100) * G1540,2)</f>
        <v>2095.2600000000002</v>
      </c>
      <c r="I1540" s="724" t="e">
        <f>I1528 * (E1540 * (1+F1540/100))</f>
        <v>#REF!</v>
      </c>
      <c r="J1540" s="725" t="e">
        <f>H1540 * I1528</f>
        <v>#REF!</v>
      </c>
    </row>
    <row r="1541" spans="1:10" x14ac:dyDescent="0.35">
      <c r="A1541" s="582" t="s">
        <v>325</v>
      </c>
      <c r="B1541" s="554"/>
      <c r="C1541" s="630"/>
      <c r="D1541" s="631"/>
      <c r="E1541" s="554"/>
      <c r="F1541" s="555"/>
      <c r="G1541" s="577" t="s">
        <v>326</v>
      </c>
      <c r="H1541" s="635">
        <f>SUM(H1539:H1540)</f>
        <v>2095.2600000000002</v>
      </c>
      <c r="I1541" s="636"/>
      <c r="J1541" s="635" t="e">
        <f>SUM(J1539:J1540)</f>
        <v>#REF!</v>
      </c>
    </row>
    <row r="1542" spans="1:10" x14ac:dyDescent="0.35">
      <c r="A1542" s="543" t="s">
        <v>327</v>
      </c>
      <c r="B1542" s="27"/>
      <c r="C1542" s="633" t="s">
        <v>328</v>
      </c>
      <c r="D1542" s="631"/>
      <c r="E1542" s="554"/>
      <c r="F1542" s="555"/>
      <c r="G1542" s="577"/>
      <c r="H1542" s="578"/>
      <c r="I1542" s="636"/>
      <c r="J1542" s="578"/>
    </row>
    <row r="1543" spans="1:10" x14ac:dyDescent="0.35">
      <c r="A1543" s="565"/>
      <c r="B1543" s="556"/>
      <c r="C1543" s="637"/>
      <c r="D1543" s="638"/>
      <c r="E1543" s="639"/>
      <c r="F1543" s="640"/>
      <c r="G1543" s="570"/>
      <c r="H1543" s="571"/>
      <c r="I1543" s="724"/>
      <c r="J1543" s="571"/>
    </row>
    <row r="1544" spans="1:10" x14ac:dyDescent="0.35">
      <c r="A1544" s="582" t="s">
        <v>329</v>
      </c>
      <c r="B1544" s="27"/>
      <c r="C1544" s="630"/>
      <c r="D1544" s="631"/>
      <c r="E1544" s="554"/>
      <c r="F1544" s="555"/>
      <c r="G1544" s="577" t="s">
        <v>383</v>
      </c>
      <c r="H1544" s="571">
        <f>SUM(H1542:H1543)</f>
        <v>0</v>
      </c>
      <c r="I1544" s="636"/>
      <c r="J1544" s="571">
        <f>SUM(J1542:J1543)</f>
        <v>0</v>
      </c>
    </row>
    <row r="1545" spans="1:10" x14ac:dyDescent="0.35">
      <c r="A1545" s="543"/>
      <c r="B1545" s="642"/>
      <c r="C1545" s="630"/>
      <c r="D1545" s="631"/>
      <c r="E1545" s="554"/>
      <c r="F1545" s="555"/>
      <c r="G1545" s="577"/>
      <c r="H1545" s="578"/>
      <c r="I1545" s="634"/>
      <c r="J1545" s="578"/>
    </row>
    <row r="1546" spans="1:10" ht="15" thickBot="1" x14ac:dyDescent="0.4">
      <c r="A1546" s="543" t="s">
        <v>92</v>
      </c>
      <c r="B1546" s="642"/>
      <c r="C1546" s="643"/>
      <c r="D1546" s="644"/>
      <c r="E1546" s="645"/>
      <c r="F1546" s="646" t="s">
        <v>331</v>
      </c>
      <c r="G1546" s="593">
        <f>SUM(H1529:H1545)/2</f>
        <v>716023.57000000007</v>
      </c>
      <c r="H1546" s="594">
        <f>IF($A$2="CD",IF($A$3=1,ROUND(SUM(H1529:H1545)/2,0),IF($A$3=3,ROUND(SUM(H1529:H1545)/2,-1),SUM(H1529:H1545)/2)),SUM(H1529:H1545)/2)</f>
        <v>716024</v>
      </c>
      <c r="I1546" s="595"/>
      <c r="J1546" s="594" t="e">
        <f>IF($A$2="CD",IF($A$3=1,ROUND(SUM(J1529:J1545)/2,0),IF($A$3=3,ROUND(SUM(J1529:J1545)/2,-1),SUM(J1529:J1545)/2)),SUM(J1529:J1545)/2)</f>
        <v>#REF!</v>
      </c>
    </row>
    <row r="1547" spans="1:10" ht="15" thickTop="1" x14ac:dyDescent="0.35">
      <c r="A1547" s="543" t="s">
        <v>364</v>
      </c>
      <c r="B1547" s="642"/>
      <c r="C1547" s="647" t="s">
        <v>256</v>
      </c>
      <c r="D1547" s="648"/>
      <c r="E1547" s="649"/>
      <c r="F1547" s="650"/>
      <c r="G1547" s="603"/>
      <c r="H1547" s="604"/>
      <c r="I1547" s="579"/>
      <c r="J1547" s="604"/>
    </row>
    <row r="1548" spans="1:10" x14ac:dyDescent="0.35">
      <c r="A1548" s="565" t="s">
        <v>263</v>
      </c>
      <c r="B1548" s="642"/>
      <c r="C1548" s="732" t="s">
        <v>234</v>
      </c>
      <c r="D1548" s="733"/>
      <c r="E1548" s="734"/>
      <c r="F1548" s="654">
        <f>$F$3</f>
        <v>0.15</v>
      </c>
      <c r="G1548" s="729"/>
      <c r="H1548" s="730">
        <f>ROUND(H1546*F1548,2)</f>
        <v>107403.6</v>
      </c>
      <c r="I1548" s="579"/>
      <c r="J1548" s="730" t="e">
        <f>ROUND(J1546*H1548,2)</f>
        <v>#REF!</v>
      </c>
    </row>
    <row r="1549" spans="1:10" x14ac:dyDescent="0.35">
      <c r="A1549" s="565" t="s">
        <v>365</v>
      </c>
      <c r="B1549" s="642"/>
      <c r="C1549" s="732" t="s">
        <v>236</v>
      </c>
      <c r="D1549" s="733"/>
      <c r="E1549" s="734"/>
      <c r="F1549" s="654">
        <f>$G$3</f>
        <v>0.02</v>
      </c>
      <c r="G1549" s="729"/>
      <c r="H1549" s="730">
        <f>ROUND(H1546*F1549,2)</f>
        <v>14320.48</v>
      </c>
      <c r="I1549" s="579"/>
      <c r="J1549" s="730" t="e">
        <f>ROUND(J1546*H1549,2)</f>
        <v>#REF!</v>
      </c>
    </row>
    <row r="1550" spans="1:10" x14ac:dyDescent="0.35">
      <c r="A1550" s="565" t="s">
        <v>265</v>
      </c>
      <c r="B1550" s="642"/>
      <c r="C1550" s="732" t="s">
        <v>238</v>
      </c>
      <c r="D1550" s="733"/>
      <c r="E1550" s="734"/>
      <c r="F1550" s="654">
        <f>$H$3</f>
        <v>0.05</v>
      </c>
      <c r="G1550" s="729"/>
      <c r="H1550" s="730">
        <f>ROUND(H1546*F1550,2)</f>
        <v>35801.199999999997</v>
      </c>
      <c r="I1550" s="579"/>
      <c r="J1550" s="730" t="e">
        <f>ROUND(J1546*H1550,2)</f>
        <v>#REF!</v>
      </c>
    </row>
    <row r="1551" spans="1:10" x14ac:dyDescent="0.35">
      <c r="A1551" s="565" t="s">
        <v>267</v>
      </c>
      <c r="B1551" s="642"/>
      <c r="C1551" s="732" t="s">
        <v>242</v>
      </c>
      <c r="D1551" s="733"/>
      <c r="E1551" s="734"/>
      <c r="F1551" s="654">
        <f>$I$3</f>
        <v>0.19</v>
      </c>
      <c r="G1551" s="729"/>
      <c r="H1551" s="730">
        <f>ROUND(H1550*F1551,2)</f>
        <v>6802.23</v>
      </c>
      <c r="I1551" s="579"/>
      <c r="J1551" s="730" t="e">
        <f>ROUND(J1550*H1551,2)</f>
        <v>#REF!</v>
      </c>
    </row>
    <row r="1552" spans="1:10" x14ac:dyDescent="0.35">
      <c r="A1552" s="543" t="s">
        <v>366</v>
      </c>
      <c r="B1552" s="642"/>
      <c r="C1552" s="633" t="s">
        <v>367</v>
      </c>
      <c r="D1552" s="631"/>
      <c r="E1552" s="554"/>
      <c r="F1552" s="555"/>
      <c r="G1552" s="612"/>
      <c r="H1552" s="613">
        <f>SUM(H1548:H1551)</f>
        <v>164327.51</v>
      </c>
      <c r="I1552" s="588"/>
      <c r="J1552" s="613" t="e">
        <f>SUM(J1548:J1551)</f>
        <v>#REF!</v>
      </c>
    </row>
    <row r="1553" spans="1:10" ht="15" thickBot="1" x14ac:dyDescent="0.4">
      <c r="A1553" s="543" t="s">
        <v>368</v>
      </c>
      <c r="B1553" s="642"/>
      <c r="C1553" s="655"/>
      <c r="D1553" s="656"/>
      <c r="E1553" s="645"/>
      <c r="F1553" s="646" t="s">
        <v>369</v>
      </c>
      <c r="G1553" s="617">
        <f>H1552+H1546</f>
        <v>880351.51</v>
      </c>
      <c r="H1553" s="594">
        <f>IF($A$3=2,ROUND((H1546+H1552),2),IF($A$3=3,ROUND((H1546+H1552),-1),ROUND((H1546+H1552),0)))</f>
        <v>880352</v>
      </c>
      <c r="I1553" s="595"/>
      <c r="J1553" s="594" t="e">
        <f>IF($A$3=2,ROUND((J1546+J1552),2),IF($A$3=3,ROUND((J1546+J1552),-1),ROUND((J1546+J1552),0)))</f>
        <v>#REF!</v>
      </c>
    </row>
    <row r="1554" spans="1:10" ht="15" thickTop="1" x14ac:dyDescent="0.35">
      <c r="C1554" s="27"/>
      <c r="D1554" s="90"/>
      <c r="E1554" s="27"/>
      <c r="F1554" s="27"/>
      <c r="G1554" s="27"/>
      <c r="H1554" s="27"/>
      <c r="I1554" s="554"/>
      <c r="J1554" s="555"/>
    </row>
    <row r="1555" spans="1:10" ht="15" thickBot="1" x14ac:dyDescent="0.4">
      <c r="C1555" s="27"/>
      <c r="D1555" s="90"/>
      <c r="E1555" s="27"/>
      <c r="F1555" s="27"/>
      <c r="G1555" s="27"/>
      <c r="H1555" s="27"/>
      <c r="I1555" s="554"/>
      <c r="J1555" s="555"/>
    </row>
    <row r="1556" spans="1:10" ht="15" thickTop="1" x14ac:dyDescent="0.35">
      <c r="A1556" s="543" t="s">
        <v>584</v>
      </c>
      <c r="B1556" s="554"/>
      <c r="C1556" s="901" t="s">
        <v>180</v>
      </c>
      <c r="D1556" s="902"/>
      <c r="E1556" s="902"/>
      <c r="F1556" s="902"/>
      <c r="G1556" s="597"/>
      <c r="H1556" s="618" t="s">
        <v>377</v>
      </c>
      <c r="I1556" s="619" t="s">
        <v>378</v>
      </c>
      <c r="J1556" s="558" t="s">
        <v>379</v>
      </c>
    </row>
    <row r="1557" spans="1:10" x14ac:dyDescent="0.35">
      <c r="A1557" s="543"/>
      <c r="B1557" s="554"/>
      <c r="C1557" s="903"/>
      <c r="D1557" s="904"/>
      <c r="E1557" s="904"/>
      <c r="F1557" s="904"/>
      <c r="G1557" s="598"/>
      <c r="H1557" s="620" t="e">
        <f>"ITEM:   "&amp;PRESUPUESTO!#REF!</f>
        <v>#REF!</v>
      </c>
      <c r="I1557" s="621" t="e">
        <f>PRESUPUESTO!#REF!</f>
        <v>#REF!</v>
      </c>
      <c r="J1557" s="562"/>
    </row>
    <row r="1558" spans="1:10" x14ac:dyDescent="0.35">
      <c r="A1558" s="622" t="s">
        <v>301</v>
      </c>
      <c r="B1558" s="623"/>
      <c r="C1558" s="624" t="s">
        <v>88</v>
      </c>
      <c r="D1558" s="625" t="s">
        <v>89</v>
      </c>
      <c r="E1558" s="626" t="s">
        <v>90</v>
      </c>
      <c r="F1558" s="627" t="s">
        <v>302</v>
      </c>
      <c r="G1558" s="628" t="s">
        <v>303</v>
      </c>
      <c r="H1558" s="571" t="s">
        <v>304</v>
      </c>
      <c r="I1558" s="629"/>
      <c r="J1558" s="571" t="s">
        <v>304</v>
      </c>
    </row>
    <row r="1559" spans="1:10" x14ac:dyDescent="0.35">
      <c r="A1559" s="565"/>
      <c r="B1559" s="554"/>
      <c r="C1559" s="630"/>
      <c r="D1559" s="631"/>
      <c r="E1559" s="554"/>
      <c r="F1559" s="555"/>
      <c r="G1559" s="577"/>
      <c r="H1559" s="578"/>
      <c r="I1559" s="632"/>
      <c r="J1559" s="578"/>
    </row>
    <row r="1560" spans="1:10" x14ac:dyDescent="0.35">
      <c r="A1560" s="565" t="s">
        <v>305</v>
      </c>
      <c r="B1560" s="554"/>
      <c r="C1560" s="633" t="s">
        <v>306</v>
      </c>
      <c r="D1560" s="631"/>
      <c r="E1560" s="554"/>
      <c r="F1560" s="555"/>
      <c r="G1560" s="577"/>
      <c r="H1560" s="578"/>
      <c r="I1560" s="634"/>
      <c r="J1560" s="578"/>
    </row>
    <row r="1561" spans="1:10" x14ac:dyDescent="0.35">
      <c r="A1561" s="565">
        <v>119214</v>
      </c>
      <c r="B1561" s="556"/>
      <c r="C1561" s="637" t="s">
        <v>585</v>
      </c>
      <c r="D1561" s="638" t="s">
        <v>527</v>
      </c>
      <c r="E1561" s="639">
        <v>1</v>
      </c>
      <c r="F1561" s="640"/>
      <c r="G1561" s="570">
        <v>7392</v>
      </c>
      <c r="H1561" s="571">
        <f>TRUNC(E1561* (1 + F1561 / 100) * G1561,2)</f>
        <v>7392</v>
      </c>
      <c r="I1561" s="724" t="e">
        <f>I1557 * (E1561 * (1+F1561/100))</f>
        <v>#REF!</v>
      </c>
      <c r="J1561" s="725" t="e">
        <f>H1561 * I1557</f>
        <v>#REF!</v>
      </c>
    </row>
    <row r="1562" spans="1:10" x14ac:dyDescent="0.35">
      <c r="A1562" s="565">
        <v>109017</v>
      </c>
      <c r="B1562" s="556"/>
      <c r="C1562" s="637" t="s">
        <v>586</v>
      </c>
      <c r="D1562" s="638" t="s">
        <v>89</v>
      </c>
      <c r="E1562" s="639">
        <v>1</v>
      </c>
      <c r="F1562" s="640"/>
      <c r="G1562" s="570">
        <v>10996</v>
      </c>
      <c r="H1562" s="571">
        <f>TRUNC(E1562* (1 + F1562 / 100) * G1562,2)</f>
        <v>10996</v>
      </c>
      <c r="I1562" s="724" t="e">
        <f>I1557 * (E1562 * (1+F1562/100))</f>
        <v>#REF!</v>
      </c>
      <c r="J1562" s="725" t="e">
        <f>H1562 * I1557</f>
        <v>#REF!</v>
      </c>
    </row>
    <row r="1563" spans="1:10" x14ac:dyDescent="0.35">
      <c r="A1563" s="565">
        <v>119215</v>
      </c>
      <c r="B1563" s="556"/>
      <c r="C1563" s="637" t="s">
        <v>587</v>
      </c>
      <c r="D1563" s="638" t="s">
        <v>89</v>
      </c>
      <c r="E1563" s="639">
        <v>1</v>
      </c>
      <c r="F1563" s="640"/>
      <c r="G1563" s="570">
        <v>53901</v>
      </c>
      <c r="H1563" s="571">
        <f>TRUNC(E1563* (1 + F1563 / 100) * G1563,2)</f>
        <v>53901</v>
      </c>
      <c r="I1563" s="724" t="e">
        <f>I1557 * (E1563 * (1+F1563/100))</f>
        <v>#REF!</v>
      </c>
      <c r="J1563" s="725" t="e">
        <f>H1563 * I1557</f>
        <v>#REF!</v>
      </c>
    </row>
    <row r="1564" spans="1:10" x14ac:dyDescent="0.35">
      <c r="A1564" s="582" t="s">
        <v>314</v>
      </c>
      <c r="B1564" s="554"/>
      <c r="C1564" s="630"/>
      <c r="D1564" s="631"/>
      <c r="E1564" s="554"/>
      <c r="F1564" s="555"/>
      <c r="G1564" s="577" t="s">
        <v>315</v>
      </c>
      <c r="H1564" s="635">
        <f>SUM(H1560:H1563)</f>
        <v>72289</v>
      </c>
      <c r="I1564" s="636"/>
      <c r="J1564" s="635" t="e">
        <f>SUM(J1560:J1563)</f>
        <v>#REF!</v>
      </c>
    </row>
    <row r="1565" spans="1:10" x14ac:dyDescent="0.35">
      <c r="A1565" s="565" t="s">
        <v>316</v>
      </c>
      <c r="B1565" s="554"/>
      <c r="C1565" s="633" t="s">
        <v>317</v>
      </c>
      <c r="D1565" s="631"/>
      <c r="E1565" s="554"/>
      <c r="F1565" s="555"/>
      <c r="G1565" s="577"/>
      <c r="H1565" s="578"/>
      <c r="I1565" s="634"/>
      <c r="J1565" s="578"/>
    </row>
    <row r="1566" spans="1:10" x14ac:dyDescent="0.35">
      <c r="A1566" s="565">
        <v>200018</v>
      </c>
      <c r="B1566" s="556"/>
      <c r="C1566" s="637" t="s">
        <v>577</v>
      </c>
      <c r="D1566" s="638" t="s">
        <v>319</v>
      </c>
      <c r="E1566" s="639">
        <v>1</v>
      </c>
      <c r="F1566" s="640"/>
      <c r="G1566" s="570">
        <v>43991</v>
      </c>
      <c r="H1566" s="571">
        <f>TRUNC(E1566* (1 + F1566 / 100) * G1566,2)</f>
        <v>43991</v>
      </c>
      <c r="I1566" s="724" t="e">
        <f>I1557 * (E1566 * (1+F1566/100))</f>
        <v>#REF!</v>
      </c>
      <c r="J1566" s="725" t="e">
        <f>H1566 * I1557</f>
        <v>#REF!</v>
      </c>
    </row>
    <row r="1567" spans="1:10" x14ac:dyDescent="0.35">
      <c r="A1567" s="582" t="s">
        <v>320</v>
      </c>
      <c r="B1567" s="554"/>
      <c r="C1567" s="630"/>
      <c r="D1567" s="631"/>
      <c r="E1567" s="554"/>
      <c r="F1567" s="555"/>
      <c r="G1567" s="577" t="s">
        <v>381</v>
      </c>
      <c r="H1567" s="635">
        <f>SUM(H1565:H1566)</f>
        <v>43991</v>
      </c>
      <c r="I1567" s="636"/>
      <c r="J1567" s="635" t="e">
        <f>SUM(J1565:J1566)</f>
        <v>#REF!</v>
      </c>
    </row>
    <row r="1568" spans="1:10" x14ac:dyDescent="0.35">
      <c r="A1568" s="565" t="s">
        <v>322</v>
      </c>
      <c r="B1568" s="554"/>
      <c r="C1568" s="641" t="s">
        <v>323</v>
      </c>
      <c r="D1568" s="631"/>
      <c r="E1568" s="554"/>
      <c r="F1568" s="555"/>
      <c r="G1568" s="577"/>
      <c r="H1568" s="578"/>
      <c r="I1568" s="634"/>
      <c r="J1568" s="578"/>
    </row>
    <row r="1569" spans="1:10" x14ac:dyDescent="0.35">
      <c r="A1569" s="565">
        <v>300026</v>
      </c>
      <c r="B1569" s="556"/>
      <c r="C1569" s="637" t="s">
        <v>324</v>
      </c>
      <c r="D1569" s="638" t="s">
        <v>189</v>
      </c>
      <c r="E1569" s="639">
        <v>0.998</v>
      </c>
      <c r="F1569" s="640"/>
      <c r="G1569" s="570">
        <v>2089</v>
      </c>
      <c r="H1569" s="571">
        <f>TRUNC(E1569* (1 + F1569 / 100) * G1569,2)</f>
        <v>2084.8200000000002</v>
      </c>
      <c r="I1569" s="724" t="e">
        <f>I1557 * (E1569 * (1+F1569/100))</f>
        <v>#REF!</v>
      </c>
      <c r="J1569" s="725" t="e">
        <f>H1569 * I1557</f>
        <v>#REF!</v>
      </c>
    </row>
    <row r="1570" spans="1:10" x14ac:dyDescent="0.35">
      <c r="A1570" s="582" t="s">
        <v>325</v>
      </c>
      <c r="B1570" s="554"/>
      <c r="C1570" s="630"/>
      <c r="D1570" s="631"/>
      <c r="E1570" s="554"/>
      <c r="F1570" s="555"/>
      <c r="G1570" s="577" t="s">
        <v>326</v>
      </c>
      <c r="H1570" s="635">
        <f>SUM(H1568:H1569)</f>
        <v>2084.8200000000002</v>
      </c>
      <c r="I1570" s="636"/>
      <c r="J1570" s="635" t="e">
        <f>SUM(J1568:J1569)</f>
        <v>#REF!</v>
      </c>
    </row>
    <row r="1571" spans="1:10" x14ac:dyDescent="0.35">
      <c r="A1571" s="543" t="s">
        <v>327</v>
      </c>
      <c r="B1571" s="27"/>
      <c r="C1571" s="633" t="s">
        <v>328</v>
      </c>
      <c r="D1571" s="631"/>
      <c r="E1571" s="554"/>
      <c r="F1571" s="555"/>
      <c r="G1571" s="577"/>
      <c r="H1571" s="578"/>
      <c r="I1571" s="636"/>
      <c r="J1571" s="578"/>
    </row>
    <row r="1572" spans="1:10" x14ac:dyDescent="0.35">
      <c r="A1572" s="565"/>
      <c r="B1572" s="556"/>
      <c r="C1572" s="637"/>
      <c r="D1572" s="638"/>
      <c r="E1572" s="639"/>
      <c r="F1572" s="640"/>
      <c r="G1572" s="570"/>
      <c r="H1572" s="571"/>
      <c r="I1572" s="724"/>
      <c r="J1572" s="571"/>
    </row>
    <row r="1573" spans="1:10" x14ac:dyDescent="0.35">
      <c r="A1573" s="582" t="s">
        <v>329</v>
      </c>
      <c r="B1573" s="27"/>
      <c r="C1573" s="630"/>
      <c r="D1573" s="631"/>
      <c r="E1573" s="554"/>
      <c r="F1573" s="555"/>
      <c r="G1573" s="577" t="s">
        <v>383</v>
      </c>
      <c r="H1573" s="571">
        <f>SUM(H1571:H1572)</f>
        <v>0</v>
      </c>
      <c r="I1573" s="636"/>
      <c r="J1573" s="571">
        <f>SUM(J1571:J1572)</f>
        <v>0</v>
      </c>
    </row>
    <row r="1574" spans="1:10" x14ac:dyDescent="0.35">
      <c r="A1574" s="543"/>
      <c r="B1574" s="642"/>
      <c r="C1574" s="630"/>
      <c r="D1574" s="631"/>
      <c r="E1574" s="554"/>
      <c r="F1574" s="555"/>
      <c r="G1574" s="577"/>
      <c r="H1574" s="578"/>
      <c r="I1574" s="634"/>
      <c r="J1574" s="578"/>
    </row>
    <row r="1575" spans="1:10" ht="15" thickBot="1" x14ac:dyDescent="0.4">
      <c r="A1575" s="543" t="s">
        <v>92</v>
      </c>
      <c r="B1575" s="642"/>
      <c r="C1575" s="643"/>
      <c r="D1575" s="644"/>
      <c r="E1575" s="645"/>
      <c r="F1575" s="646" t="s">
        <v>331</v>
      </c>
      <c r="G1575" s="593">
        <f>SUM(H1558:H1574)/2</f>
        <v>118364.82</v>
      </c>
      <c r="H1575" s="594">
        <f>IF($A$2="CD",IF($A$3=1,ROUND(SUM(H1558:H1574)/2,0),IF($A$3=3,ROUND(SUM(H1558:H1574)/2,-1),SUM(H1558:H1574)/2)),SUM(H1558:H1574)/2)</f>
        <v>118365</v>
      </c>
      <c r="I1575" s="595"/>
      <c r="J1575" s="594" t="e">
        <f>IF($A$2="CD",IF($A$3=1,ROUND(SUM(J1558:J1574)/2,0),IF($A$3=3,ROUND(SUM(J1558:J1574)/2,-1),SUM(J1558:J1574)/2)),SUM(J1558:J1574)/2)</f>
        <v>#REF!</v>
      </c>
    </row>
    <row r="1576" spans="1:10" ht="15" thickTop="1" x14ac:dyDescent="0.35">
      <c r="A1576" s="543" t="s">
        <v>364</v>
      </c>
      <c r="B1576" s="642"/>
      <c r="C1576" s="647" t="s">
        <v>256</v>
      </c>
      <c r="D1576" s="648"/>
      <c r="E1576" s="649"/>
      <c r="F1576" s="650"/>
      <c r="G1576" s="603"/>
      <c r="H1576" s="604"/>
      <c r="I1576" s="579"/>
      <c r="J1576" s="604"/>
    </row>
    <row r="1577" spans="1:10" x14ac:dyDescent="0.35">
      <c r="A1577" s="565" t="s">
        <v>263</v>
      </c>
      <c r="B1577" s="642"/>
      <c r="C1577" s="732" t="s">
        <v>234</v>
      </c>
      <c r="D1577" s="733"/>
      <c r="E1577" s="734"/>
      <c r="F1577" s="654">
        <f>$F$3</f>
        <v>0.15</v>
      </c>
      <c r="G1577" s="729"/>
      <c r="H1577" s="730">
        <f>ROUND(H1575*F1577,2)</f>
        <v>17754.75</v>
      </c>
      <c r="I1577" s="579"/>
      <c r="J1577" s="730" t="e">
        <f>ROUND(J1575*H1577,2)</f>
        <v>#REF!</v>
      </c>
    </row>
    <row r="1578" spans="1:10" x14ac:dyDescent="0.35">
      <c r="A1578" s="565" t="s">
        <v>365</v>
      </c>
      <c r="B1578" s="642"/>
      <c r="C1578" s="732" t="s">
        <v>236</v>
      </c>
      <c r="D1578" s="733"/>
      <c r="E1578" s="734"/>
      <c r="F1578" s="654">
        <f>$G$3</f>
        <v>0.02</v>
      </c>
      <c r="G1578" s="729"/>
      <c r="H1578" s="730">
        <f>ROUND(H1575*F1578,2)</f>
        <v>2367.3000000000002</v>
      </c>
      <c r="I1578" s="579"/>
      <c r="J1578" s="730" t="e">
        <f>ROUND(J1575*H1578,2)</f>
        <v>#REF!</v>
      </c>
    </row>
    <row r="1579" spans="1:10" x14ac:dyDescent="0.35">
      <c r="A1579" s="565" t="s">
        <v>265</v>
      </c>
      <c r="B1579" s="642"/>
      <c r="C1579" s="732" t="s">
        <v>238</v>
      </c>
      <c r="D1579" s="733"/>
      <c r="E1579" s="734"/>
      <c r="F1579" s="654">
        <f>$H$3</f>
        <v>0.05</v>
      </c>
      <c r="G1579" s="729"/>
      <c r="H1579" s="730">
        <f>ROUND(H1575*F1579,2)</f>
        <v>5918.25</v>
      </c>
      <c r="I1579" s="579"/>
      <c r="J1579" s="730" t="e">
        <f>ROUND(J1575*H1579,2)</f>
        <v>#REF!</v>
      </c>
    </row>
    <row r="1580" spans="1:10" x14ac:dyDescent="0.35">
      <c r="A1580" s="565" t="s">
        <v>267</v>
      </c>
      <c r="B1580" s="642"/>
      <c r="C1580" s="732" t="s">
        <v>242</v>
      </c>
      <c r="D1580" s="733"/>
      <c r="E1580" s="734"/>
      <c r="F1580" s="654">
        <f>$I$3</f>
        <v>0.19</v>
      </c>
      <c r="G1580" s="729"/>
      <c r="H1580" s="730">
        <f>ROUND(H1579*F1580,2)</f>
        <v>1124.47</v>
      </c>
      <c r="I1580" s="579"/>
      <c r="J1580" s="730" t="e">
        <f>ROUND(J1579*H1580,2)</f>
        <v>#REF!</v>
      </c>
    </row>
    <row r="1581" spans="1:10" x14ac:dyDescent="0.35">
      <c r="A1581" s="543" t="s">
        <v>366</v>
      </c>
      <c r="B1581" s="642"/>
      <c r="C1581" s="633" t="s">
        <v>367</v>
      </c>
      <c r="D1581" s="631"/>
      <c r="E1581" s="554"/>
      <c r="F1581" s="555"/>
      <c r="G1581" s="612"/>
      <c r="H1581" s="613">
        <f>SUM(H1577:H1580)</f>
        <v>27164.77</v>
      </c>
      <c r="I1581" s="588"/>
      <c r="J1581" s="613" t="e">
        <f>SUM(J1577:J1580)</f>
        <v>#REF!</v>
      </c>
    </row>
    <row r="1582" spans="1:10" ht="15" thickBot="1" x14ac:dyDescent="0.4">
      <c r="A1582" s="543" t="s">
        <v>368</v>
      </c>
      <c r="B1582" s="642"/>
      <c r="C1582" s="655"/>
      <c r="D1582" s="656"/>
      <c r="E1582" s="645"/>
      <c r="F1582" s="646" t="s">
        <v>369</v>
      </c>
      <c r="G1582" s="617">
        <f>H1581+H1575</f>
        <v>145529.76999999999</v>
      </c>
      <c r="H1582" s="594">
        <f>IF($A$3=2,ROUND((H1575+H1581),2),IF($A$3=3,ROUND((H1575+H1581),-1),ROUND((H1575+H1581),0)))</f>
        <v>145530</v>
      </c>
      <c r="I1582" s="595"/>
      <c r="J1582" s="594" t="e">
        <f>IF($A$3=2,ROUND((J1575+J1581),2),IF($A$3=3,ROUND((J1575+J1581),-1),ROUND((J1575+J1581),0)))</f>
        <v>#REF!</v>
      </c>
    </row>
    <row r="1583" spans="1:10" ht="15" thickTop="1" x14ac:dyDescent="0.35">
      <c r="C1583" s="27"/>
      <c r="D1583" s="90"/>
      <c r="E1583" s="27"/>
      <c r="F1583" s="27"/>
      <c r="G1583" s="27"/>
      <c r="H1583" s="27"/>
      <c r="I1583" s="554"/>
      <c r="J1583" s="555"/>
    </row>
    <row r="1584" spans="1:10" ht="15" thickBot="1" x14ac:dyDescent="0.4">
      <c r="C1584" s="27"/>
      <c r="D1584" s="90"/>
      <c r="E1584" s="27"/>
      <c r="F1584" s="27"/>
      <c r="G1584" s="27"/>
      <c r="H1584" s="27"/>
      <c r="I1584" s="554"/>
      <c r="J1584" s="555"/>
    </row>
    <row r="1585" spans="1:10" ht="15" thickTop="1" x14ac:dyDescent="0.35">
      <c r="A1585" s="543" t="s">
        <v>588</v>
      </c>
      <c r="B1585" s="554"/>
      <c r="C1585" s="901" t="s">
        <v>181</v>
      </c>
      <c r="D1585" s="902"/>
      <c r="E1585" s="902"/>
      <c r="F1585" s="902"/>
      <c r="G1585" s="557"/>
      <c r="H1585" s="618" t="s">
        <v>377</v>
      </c>
      <c r="I1585" s="619" t="s">
        <v>378</v>
      </c>
      <c r="J1585" s="558" t="s">
        <v>379</v>
      </c>
    </row>
    <row r="1586" spans="1:10" x14ac:dyDescent="0.35">
      <c r="A1586" s="543"/>
      <c r="B1586" s="554"/>
      <c r="C1586" s="903"/>
      <c r="D1586" s="904"/>
      <c r="E1586" s="904"/>
      <c r="F1586" s="904"/>
      <c r="G1586" s="561"/>
      <c r="H1586" s="620" t="e">
        <f>"ITEM:   "&amp;PRESUPUESTO!#REF!</f>
        <v>#REF!</v>
      </c>
      <c r="I1586" s="621" t="e">
        <f>PRESUPUESTO!#REF!</f>
        <v>#REF!</v>
      </c>
      <c r="J1586" s="562"/>
    </row>
    <row r="1587" spans="1:10" x14ac:dyDescent="0.35">
      <c r="A1587" s="622" t="s">
        <v>301</v>
      </c>
      <c r="B1587" s="623"/>
      <c r="C1587" s="624" t="s">
        <v>88</v>
      </c>
      <c r="D1587" s="625" t="s">
        <v>89</v>
      </c>
      <c r="E1587" s="626" t="s">
        <v>90</v>
      </c>
      <c r="F1587" s="627" t="s">
        <v>302</v>
      </c>
      <c r="G1587" s="628" t="s">
        <v>303</v>
      </c>
      <c r="H1587" s="571" t="s">
        <v>304</v>
      </c>
      <c r="I1587" s="629"/>
      <c r="J1587" s="571" t="s">
        <v>304</v>
      </c>
    </row>
    <row r="1588" spans="1:10" x14ac:dyDescent="0.35">
      <c r="A1588" s="565"/>
      <c r="B1588" s="554"/>
      <c r="C1588" s="630"/>
      <c r="D1588" s="631"/>
      <c r="E1588" s="554"/>
      <c r="F1588" s="555"/>
      <c r="G1588" s="577"/>
      <c r="H1588" s="578"/>
      <c r="I1588" s="664"/>
      <c r="J1588" s="578"/>
    </row>
    <row r="1589" spans="1:10" x14ac:dyDescent="0.35">
      <c r="A1589" s="565" t="s">
        <v>305</v>
      </c>
      <c r="B1589" s="554"/>
      <c r="C1589" s="633" t="s">
        <v>306</v>
      </c>
      <c r="D1589" s="631"/>
      <c r="E1589" s="554"/>
      <c r="F1589" s="555"/>
      <c r="G1589" s="577"/>
      <c r="H1589" s="578"/>
      <c r="I1589" s="666"/>
      <c r="J1589" s="578"/>
    </row>
    <row r="1590" spans="1:10" x14ac:dyDescent="0.35">
      <c r="A1590" s="565">
        <v>117015</v>
      </c>
      <c r="B1590" s="556"/>
      <c r="C1590" s="637" t="s">
        <v>589</v>
      </c>
      <c r="D1590" s="638" t="s">
        <v>89</v>
      </c>
      <c r="E1590" s="639">
        <v>1</v>
      </c>
      <c r="F1590" s="640"/>
      <c r="G1590" s="570">
        <v>28723</v>
      </c>
      <c r="H1590" s="571">
        <f>TRUNC(E1590* (1 + F1590 / 100) * G1590,2)</f>
        <v>28723</v>
      </c>
      <c r="I1590" s="724" t="e">
        <f>I1586 * (E1590 * (1+F1590/100))</f>
        <v>#REF!</v>
      </c>
      <c r="J1590" s="725" t="e">
        <f>H1590 * I1586</f>
        <v>#REF!</v>
      </c>
    </row>
    <row r="1591" spans="1:10" x14ac:dyDescent="0.35">
      <c r="A1591" s="565">
        <v>100601</v>
      </c>
      <c r="B1591" s="556"/>
      <c r="C1591" s="637" t="s">
        <v>590</v>
      </c>
      <c r="D1591" s="638" t="s">
        <v>89</v>
      </c>
      <c r="E1591" s="639">
        <v>0.05</v>
      </c>
      <c r="F1591" s="640"/>
      <c r="G1591" s="570">
        <v>21399</v>
      </c>
      <c r="H1591" s="571">
        <f>TRUNC(E1591* (1 + F1591 / 100) * G1591,2)</f>
        <v>1069.95</v>
      </c>
      <c r="I1591" s="724" t="e">
        <f>I1586 * (E1591 * (1+F1591/100))</f>
        <v>#REF!</v>
      </c>
      <c r="J1591" s="725" t="e">
        <f>H1591 * I1586</f>
        <v>#REF!</v>
      </c>
    </row>
    <row r="1592" spans="1:10" x14ac:dyDescent="0.35">
      <c r="A1592" s="582" t="s">
        <v>314</v>
      </c>
      <c r="B1592" s="554"/>
      <c r="C1592" s="630"/>
      <c r="D1592" s="631"/>
      <c r="E1592" s="554"/>
      <c r="F1592" s="555"/>
      <c r="G1592" s="577" t="s">
        <v>315</v>
      </c>
      <c r="H1592" s="635">
        <f>SUM(H1589:H1591)</f>
        <v>29792.95</v>
      </c>
      <c r="I1592" s="636"/>
      <c r="J1592" s="635" t="e">
        <f>SUM(J1589:J1591)</f>
        <v>#REF!</v>
      </c>
    </row>
    <row r="1593" spans="1:10" x14ac:dyDescent="0.35">
      <c r="A1593" s="565" t="s">
        <v>316</v>
      </c>
      <c r="B1593" s="554"/>
      <c r="C1593" s="633" t="s">
        <v>317</v>
      </c>
      <c r="D1593" s="631"/>
      <c r="E1593" s="554"/>
      <c r="F1593" s="555"/>
      <c r="G1593" s="577"/>
      <c r="H1593" s="578"/>
      <c r="I1593" s="666"/>
      <c r="J1593" s="578"/>
    </row>
    <row r="1594" spans="1:10" x14ac:dyDescent="0.35">
      <c r="A1594" s="565">
        <v>200018</v>
      </c>
      <c r="B1594" s="556"/>
      <c r="C1594" s="637" t="s">
        <v>577</v>
      </c>
      <c r="D1594" s="638" t="s">
        <v>319</v>
      </c>
      <c r="E1594" s="639">
        <v>0.35</v>
      </c>
      <c r="F1594" s="640"/>
      <c r="G1594" s="570">
        <v>43991</v>
      </c>
      <c r="H1594" s="571">
        <f>TRUNC(E1594* (1 + F1594 / 100) * G1594,2)</f>
        <v>15396.85</v>
      </c>
      <c r="I1594" s="724" t="e">
        <f>I1586 * (E1594 * (1+F1594/100))</f>
        <v>#REF!</v>
      </c>
      <c r="J1594" s="725" t="e">
        <f>H1594 * I1586</f>
        <v>#REF!</v>
      </c>
    </row>
    <row r="1595" spans="1:10" x14ac:dyDescent="0.35">
      <c r="A1595" s="582" t="s">
        <v>320</v>
      </c>
      <c r="B1595" s="554"/>
      <c r="C1595" s="630"/>
      <c r="D1595" s="631"/>
      <c r="E1595" s="554"/>
      <c r="F1595" s="555"/>
      <c r="G1595" s="577" t="s">
        <v>381</v>
      </c>
      <c r="H1595" s="635">
        <f>SUM(H1593:H1594)</f>
        <v>15396.85</v>
      </c>
      <c r="I1595" s="636"/>
      <c r="J1595" s="635" t="e">
        <f>SUM(J1593:J1594)</f>
        <v>#REF!</v>
      </c>
    </row>
    <row r="1596" spans="1:10" x14ac:dyDescent="0.35">
      <c r="A1596" s="565" t="s">
        <v>322</v>
      </c>
      <c r="B1596" s="554"/>
      <c r="C1596" s="641" t="s">
        <v>323</v>
      </c>
      <c r="D1596" s="631"/>
      <c r="E1596" s="554"/>
      <c r="F1596" s="555"/>
      <c r="G1596" s="577"/>
      <c r="H1596" s="578"/>
      <c r="I1596" s="666"/>
      <c r="J1596" s="578"/>
    </row>
    <row r="1597" spans="1:10" x14ac:dyDescent="0.35">
      <c r="A1597" s="565">
        <v>300026</v>
      </c>
      <c r="B1597" s="556"/>
      <c r="C1597" s="637" t="s">
        <v>324</v>
      </c>
      <c r="D1597" s="638" t="s">
        <v>189</v>
      </c>
      <c r="E1597" s="639">
        <v>0.497</v>
      </c>
      <c r="F1597" s="640"/>
      <c r="G1597" s="570">
        <v>2089</v>
      </c>
      <c r="H1597" s="571">
        <f>TRUNC(E1597* (1 + F1597 / 100) * G1597,2)</f>
        <v>1038.23</v>
      </c>
      <c r="I1597" s="724" t="e">
        <f>I1586 * (E1597 * (1+F1597/100))</f>
        <v>#REF!</v>
      </c>
      <c r="J1597" s="725" t="e">
        <f>H1597 * I1586</f>
        <v>#REF!</v>
      </c>
    </row>
    <row r="1598" spans="1:10" x14ac:dyDescent="0.35">
      <c r="A1598" s="582" t="s">
        <v>325</v>
      </c>
      <c r="B1598" s="554"/>
      <c r="C1598" s="630"/>
      <c r="D1598" s="631"/>
      <c r="E1598" s="554"/>
      <c r="F1598" s="555"/>
      <c r="G1598" s="577" t="s">
        <v>326</v>
      </c>
      <c r="H1598" s="635">
        <f>SUM(H1596:H1597)</f>
        <v>1038.23</v>
      </c>
      <c r="I1598" s="636"/>
      <c r="J1598" s="635" t="e">
        <f>SUM(J1596:J1597)</f>
        <v>#REF!</v>
      </c>
    </row>
    <row r="1599" spans="1:10" x14ac:dyDescent="0.35">
      <c r="A1599" s="543" t="s">
        <v>327</v>
      </c>
      <c r="B1599" s="586"/>
      <c r="C1599" s="633" t="s">
        <v>328</v>
      </c>
      <c r="D1599" s="631"/>
      <c r="E1599" s="554"/>
      <c r="F1599" s="555"/>
      <c r="G1599" s="577"/>
      <c r="H1599" s="578"/>
      <c r="I1599" s="636"/>
      <c r="J1599" s="578"/>
    </row>
    <row r="1600" spans="1:10" x14ac:dyDescent="0.35">
      <c r="A1600" s="565"/>
      <c r="B1600" s="556"/>
      <c r="C1600" s="637"/>
      <c r="D1600" s="638"/>
      <c r="E1600" s="639"/>
      <c r="F1600" s="640"/>
      <c r="G1600" s="570"/>
      <c r="H1600" s="571"/>
      <c r="I1600" s="724"/>
      <c r="J1600" s="571"/>
    </row>
    <row r="1601" spans="1:10" x14ac:dyDescent="0.35">
      <c r="A1601" s="582" t="s">
        <v>329</v>
      </c>
      <c r="B1601" s="586"/>
      <c r="C1601" s="630"/>
      <c r="D1601" s="631"/>
      <c r="E1601" s="554"/>
      <c r="F1601" s="555"/>
      <c r="G1601" s="577" t="s">
        <v>383</v>
      </c>
      <c r="H1601" s="571">
        <f>SUM(H1599:H1600)</f>
        <v>0</v>
      </c>
      <c r="I1601" s="636"/>
      <c r="J1601" s="571">
        <f>SUM(J1599:J1600)</f>
        <v>0</v>
      </c>
    </row>
    <row r="1602" spans="1:10" x14ac:dyDescent="0.35">
      <c r="A1602" s="543"/>
      <c r="B1602" s="642"/>
      <c r="C1602" s="630"/>
      <c r="D1602" s="631"/>
      <c r="E1602" s="554"/>
      <c r="F1602" s="555"/>
      <c r="G1602" s="577"/>
      <c r="H1602" s="578"/>
      <c r="I1602" s="666"/>
      <c r="J1602" s="578"/>
    </row>
    <row r="1603" spans="1:10" ht="15" thickBot="1" x14ac:dyDescent="0.4">
      <c r="A1603" s="543" t="s">
        <v>92</v>
      </c>
      <c r="B1603" s="642"/>
      <c r="C1603" s="643"/>
      <c r="D1603" s="644"/>
      <c r="E1603" s="645"/>
      <c r="F1603" s="646" t="s">
        <v>331</v>
      </c>
      <c r="G1603" s="593">
        <f>SUM(H1587:H1602)/2</f>
        <v>46228.03</v>
      </c>
      <c r="H1603" s="594">
        <f>IF($A$2="CD",IF($A$3=1,ROUND(SUM(H1587:H1602)/2,0),IF($A$3=3,ROUND(SUM(H1587:H1602)/2,-1),SUM(H1587:H1602)/2)),SUM(H1587:H1602)/2)</f>
        <v>46228</v>
      </c>
      <c r="I1603" s="595"/>
      <c r="J1603" s="594" t="e">
        <f>IF($A$2="CD",IF($A$3=1,ROUND(SUM(J1587:J1602)/2,0),IF($A$3=3,ROUND(SUM(J1587:J1602)/2,-1),SUM(J1587:J1602)/2)),SUM(J1587:J1602)/2)</f>
        <v>#REF!</v>
      </c>
    </row>
    <row r="1604" spans="1:10" ht="15" thickTop="1" x14ac:dyDescent="0.35">
      <c r="A1604" s="543" t="s">
        <v>364</v>
      </c>
      <c r="B1604" s="642"/>
      <c r="C1604" s="647" t="s">
        <v>256</v>
      </c>
      <c r="D1604" s="648"/>
      <c r="E1604" s="649"/>
      <c r="F1604" s="650"/>
      <c r="G1604" s="603"/>
      <c r="H1604" s="604"/>
      <c r="I1604" s="579"/>
      <c r="J1604" s="604"/>
    </row>
    <row r="1605" spans="1:10" x14ac:dyDescent="0.35">
      <c r="A1605" s="565" t="s">
        <v>263</v>
      </c>
      <c r="B1605" s="642"/>
      <c r="C1605" s="732" t="s">
        <v>234</v>
      </c>
      <c r="D1605" s="733"/>
      <c r="E1605" s="734"/>
      <c r="F1605" s="654">
        <f>$F$3</f>
        <v>0.15</v>
      </c>
      <c r="G1605" s="729"/>
      <c r="H1605" s="730">
        <f>ROUND(H1603*F1605,2)</f>
        <v>6934.2</v>
      </c>
      <c r="I1605" s="579"/>
      <c r="J1605" s="730" t="e">
        <f>ROUND(J1603*H1605,2)</f>
        <v>#REF!</v>
      </c>
    </row>
    <row r="1606" spans="1:10" x14ac:dyDescent="0.35">
      <c r="A1606" s="565" t="s">
        <v>365</v>
      </c>
      <c r="B1606" s="642"/>
      <c r="C1606" s="732" t="s">
        <v>236</v>
      </c>
      <c r="D1606" s="733"/>
      <c r="E1606" s="734"/>
      <c r="F1606" s="654">
        <f>$G$3</f>
        <v>0.02</v>
      </c>
      <c r="G1606" s="729"/>
      <c r="H1606" s="730">
        <f>ROUND(H1603*F1606,2)</f>
        <v>924.56</v>
      </c>
      <c r="I1606" s="579"/>
      <c r="J1606" s="730" t="e">
        <f>ROUND(J1603*H1606,2)</f>
        <v>#REF!</v>
      </c>
    </row>
    <row r="1607" spans="1:10" x14ac:dyDescent="0.35">
      <c r="A1607" s="565" t="s">
        <v>265</v>
      </c>
      <c r="B1607" s="642"/>
      <c r="C1607" s="732" t="s">
        <v>238</v>
      </c>
      <c r="D1607" s="733"/>
      <c r="E1607" s="734"/>
      <c r="F1607" s="654">
        <f>$H$3</f>
        <v>0.05</v>
      </c>
      <c r="G1607" s="729"/>
      <c r="H1607" s="730">
        <f>ROUND(H1603*F1607,2)</f>
        <v>2311.4</v>
      </c>
      <c r="I1607" s="579"/>
      <c r="J1607" s="730" t="e">
        <f>ROUND(J1603*H1607,2)</f>
        <v>#REF!</v>
      </c>
    </row>
    <row r="1608" spans="1:10" x14ac:dyDescent="0.35">
      <c r="A1608" s="565" t="s">
        <v>267</v>
      </c>
      <c r="B1608" s="642"/>
      <c r="C1608" s="732" t="s">
        <v>242</v>
      </c>
      <c r="D1608" s="733"/>
      <c r="E1608" s="734"/>
      <c r="F1608" s="654">
        <f>$I$3</f>
        <v>0.19</v>
      </c>
      <c r="G1608" s="729"/>
      <c r="H1608" s="730">
        <f>ROUND(H1607*F1608,2)</f>
        <v>439.17</v>
      </c>
      <c r="I1608" s="579"/>
      <c r="J1608" s="730" t="e">
        <f>ROUND(J1607*H1608,2)</f>
        <v>#REF!</v>
      </c>
    </row>
    <row r="1609" spans="1:10" x14ac:dyDescent="0.35">
      <c r="A1609" s="543" t="s">
        <v>366</v>
      </c>
      <c r="B1609" s="642"/>
      <c r="C1609" s="633" t="s">
        <v>367</v>
      </c>
      <c r="D1609" s="631"/>
      <c r="E1609" s="554"/>
      <c r="F1609" s="555"/>
      <c r="G1609" s="612"/>
      <c r="H1609" s="613">
        <f>SUM(H1605:H1608)</f>
        <v>10609.33</v>
      </c>
      <c r="I1609" s="588"/>
      <c r="J1609" s="613" t="e">
        <f>SUM(J1605:J1608)</f>
        <v>#REF!</v>
      </c>
    </row>
    <row r="1610" spans="1:10" ht="15" thickBot="1" x14ac:dyDescent="0.4">
      <c r="A1610" s="543" t="s">
        <v>368</v>
      </c>
      <c r="B1610" s="642"/>
      <c r="C1610" s="655"/>
      <c r="D1610" s="656"/>
      <c r="E1610" s="645"/>
      <c r="F1610" s="646" t="s">
        <v>369</v>
      </c>
      <c r="G1610" s="617">
        <f>H1609+H1603</f>
        <v>56837.33</v>
      </c>
      <c r="H1610" s="594">
        <f>IF($A$3=2,ROUND((H1603+H1609),2),IF($A$3=3,ROUND((H1603+H1609),-1),ROUND((H1603+H1609),0)))</f>
        <v>56837</v>
      </c>
      <c r="I1610" s="595"/>
      <c r="J1610" s="594" t="e">
        <f>IF($A$3=2,ROUND((J1603+J1609),2),IF($A$3=3,ROUND((J1603+J1609),-1),ROUND((J1603+J1609),0)))</f>
        <v>#REF!</v>
      </c>
    </row>
    <row r="1611" spans="1:10" ht="15" thickTop="1" x14ac:dyDescent="0.35">
      <c r="C1611" s="27"/>
      <c r="D1611" s="90"/>
      <c r="E1611" s="27"/>
      <c r="F1611" s="27"/>
      <c r="G1611" s="27"/>
      <c r="H1611" s="27"/>
      <c r="I1611" s="554"/>
      <c r="J1611" s="555"/>
    </row>
    <row r="1612" spans="1:10" ht="15" thickBot="1" x14ac:dyDescent="0.4">
      <c r="C1612" s="27"/>
      <c r="D1612" s="90"/>
      <c r="E1612" s="27"/>
      <c r="F1612" s="27"/>
      <c r="G1612" s="27"/>
      <c r="H1612" s="27"/>
      <c r="I1612" s="554"/>
      <c r="J1612" s="555"/>
    </row>
    <row r="1613" spans="1:10" ht="15" thickTop="1" x14ac:dyDescent="0.35">
      <c r="A1613" s="543" t="s">
        <v>591</v>
      </c>
      <c r="B1613" s="554"/>
      <c r="C1613" s="901" t="s">
        <v>182</v>
      </c>
      <c r="D1613" s="902"/>
      <c r="E1613" s="902"/>
      <c r="F1613" s="902"/>
      <c r="G1613" s="557"/>
      <c r="H1613" s="618" t="s">
        <v>377</v>
      </c>
      <c r="I1613" s="619" t="s">
        <v>378</v>
      </c>
      <c r="J1613" s="558" t="s">
        <v>379</v>
      </c>
    </row>
    <row r="1614" spans="1:10" x14ac:dyDescent="0.35">
      <c r="A1614" s="543"/>
      <c r="B1614" s="554"/>
      <c r="C1614" s="903"/>
      <c r="D1614" s="904"/>
      <c r="E1614" s="904"/>
      <c r="F1614" s="904"/>
      <c r="G1614" s="561"/>
      <c r="H1614" s="620" t="e">
        <f>"ITEM:   "&amp;PRESUPUESTO!#REF!</f>
        <v>#REF!</v>
      </c>
      <c r="I1614" s="621" t="e">
        <f>PRESUPUESTO!#REF!</f>
        <v>#REF!</v>
      </c>
      <c r="J1614" s="562"/>
    </row>
    <row r="1615" spans="1:10" x14ac:dyDescent="0.35">
      <c r="A1615" s="622" t="s">
        <v>301</v>
      </c>
      <c r="B1615" s="623"/>
      <c r="C1615" s="624" t="s">
        <v>88</v>
      </c>
      <c r="D1615" s="625" t="s">
        <v>89</v>
      </c>
      <c r="E1615" s="626" t="s">
        <v>90</v>
      </c>
      <c r="F1615" s="627" t="s">
        <v>302</v>
      </c>
      <c r="G1615" s="628" t="s">
        <v>303</v>
      </c>
      <c r="H1615" s="571" t="s">
        <v>304</v>
      </c>
      <c r="I1615" s="629"/>
      <c r="J1615" s="571" t="s">
        <v>304</v>
      </c>
    </row>
    <row r="1616" spans="1:10" x14ac:dyDescent="0.35">
      <c r="A1616" s="565"/>
      <c r="B1616" s="554"/>
      <c r="C1616" s="630"/>
      <c r="D1616" s="631"/>
      <c r="E1616" s="554"/>
      <c r="F1616" s="555"/>
      <c r="G1616" s="577"/>
      <c r="H1616" s="578"/>
      <c r="I1616" s="664"/>
      <c r="J1616" s="578"/>
    </row>
    <row r="1617" spans="1:10" x14ac:dyDescent="0.35">
      <c r="A1617" s="565" t="s">
        <v>305</v>
      </c>
      <c r="B1617" s="554"/>
      <c r="C1617" s="633" t="s">
        <v>306</v>
      </c>
      <c r="D1617" s="631"/>
      <c r="E1617" s="554"/>
      <c r="F1617" s="555"/>
      <c r="G1617" s="577"/>
      <c r="H1617" s="578"/>
      <c r="I1617" s="666"/>
      <c r="J1617" s="578"/>
    </row>
    <row r="1618" spans="1:10" x14ac:dyDescent="0.35">
      <c r="A1618" s="565">
        <v>117014</v>
      </c>
      <c r="B1618" s="556"/>
      <c r="C1618" s="637" t="s">
        <v>592</v>
      </c>
      <c r="D1618" s="638" t="s">
        <v>89</v>
      </c>
      <c r="E1618" s="639">
        <v>1</v>
      </c>
      <c r="F1618" s="640"/>
      <c r="G1618" s="570">
        <v>22979</v>
      </c>
      <c r="H1618" s="571">
        <f>TRUNC(E1618* (1 + F1618 / 100) * G1618,2)</f>
        <v>22979</v>
      </c>
      <c r="I1618" s="724" t="e">
        <f>I1614 * (E1618 * (1+F1618/100))</f>
        <v>#REF!</v>
      </c>
      <c r="J1618" s="725" t="e">
        <f>H1618 * I1614</f>
        <v>#REF!</v>
      </c>
    </row>
    <row r="1619" spans="1:10" x14ac:dyDescent="0.35">
      <c r="A1619" s="565">
        <v>100601</v>
      </c>
      <c r="B1619" s="556"/>
      <c r="C1619" s="637" t="s">
        <v>590</v>
      </c>
      <c r="D1619" s="638" t="s">
        <v>89</v>
      </c>
      <c r="E1619" s="639">
        <v>0.05</v>
      </c>
      <c r="F1619" s="640"/>
      <c r="G1619" s="570">
        <v>21399</v>
      </c>
      <c r="H1619" s="571">
        <f>TRUNC(E1619* (1 + F1619 / 100) * G1619,2)</f>
        <v>1069.95</v>
      </c>
      <c r="I1619" s="724" t="e">
        <f>I1614 * (E1619 * (1+F1619/100))</f>
        <v>#REF!</v>
      </c>
      <c r="J1619" s="725" t="e">
        <f>H1619 * I1614</f>
        <v>#REF!</v>
      </c>
    </row>
    <row r="1620" spans="1:10" x14ac:dyDescent="0.35">
      <c r="A1620" s="582" t="s">
        <v>314</v>
      </c>
      <c r="B1620" s="554"/>
      <c r="C1620" s="630"/>
      <c r="D1620" s="631"/>
      <c r="E1620" s="554"/>
      <c r="F1620" s="555"/>
      <c r="G1620" s="577" t="s">
        <v>315</v>
      </c>
      <c r="H1620" s="635">
        <f>SUM(H1617:H1619)</f>
        <v>24048.95</v>
      </c>
      <c r="I1620" s="636"/>
      <c r="J1620" s="635" t="e">
        <f>SUM(J1617:J1619)</f>
        <v>#REF!</v>
      </c>
    </row>
    <row r="1621" spans="1:10" x14ac:dyDescent="0.35">
      <c r="A1621" s="565" t="s">
        <v>316</v>
      </c>
      <c r="B1621" s="554"/>
      <c r="C1621" s="633" t="s">
        <v>317</v>
      </c>
      <c r="D1621" s="631"/>
      <c r="E1621" s="554"/>
      <c r="F1621" s="555"/>
      <c r="G1621" s="577"/>
      <c r="H1621" s="578"/>
      <c r="I1621" s="666"/>
      <c r="J1621" s="578"/>
    </row>
    <row r="1622" spans="1:10" x14ac:dyDescent="0.35">
      <c r="A1622" s="565">
        <v>200018</v>
      </c>
      <c r="B1622" s="556"/>
      <c r="C1622" s="637" t="s">
        <v>577</v>
      </c>
      <c r="D1622" s="638" t="s">
        <v>319</v>
      </c>
      <c r="E1622" s="639">
        <v>0.35</v>
      </c>
      <c r="F1622" s="640"/>
      <c r="G1622" s="570">
        <v>43991</v>
      </c>
      <c r="H1622" s="571">
        <f>TRUNC(E1622* (1 + F1622 / 100) * G1622,2)</f>
        <v>15396.85</v>
      </c>
      <c r="I1622" s="724" t="e">
        <f>I1614 * (E1622 * (1+F1622/100))</f>
        <v>#REF!</v>
      </c>
      <c r="J1622" s="725" t="e">
        <f>H1622 * I1614</f>
        <v>#REF!</v>
      </c>
    </row>
    <row r="1623" spans="1:10" x14ac:dyDescent="0.35">
      <c r="A1623" s="582" t="s">
        <v>320</v>
      </c>
      <c r="B1623" s="554"/>
      <c r="C1623" s="630"/>
      <c r="D1623" s="631"/>
      <c r="E1623" s="554"/>
      <c r="F1623" s="555"/>
      <c r="G1623" s="577" t="s">
        <v>381</v>
      </c>
      <c r="H1623" s="635">
        <f>SUM(H1621:H1622)</f>
        <v>15396.85</v>
      </c>
      <c r="I1623" s="636"/>
      <c r="J1623" s="635" t="e">
        <f>SUM(J1621:J1622)</f>
        <v>#REF!</v>
      </c>
    </row>
    <row r="1624" spans="1:10" x14ac:dyDescent="0.35">
      <c r="A1624" s="565" t="s">
        <v>322</v>
      </c>
      <c r="B1624" s="554"/>
      <c r="C1624" s="641" t="s">
        <v>323</v>
      </c>
      <c r="D1624" s="631"/>
      <c r="E1624" s="554"/>
      <c r="F1624" s="555"/>
      <c r="G1624" s="577"/>
      <c r="H1624" s="578"/>
      <c r="I1624" s="666"/>
      <c r="J1624" s="578"/>
    </row>
    <row r="1625" spans="1:10" x14ac:dyDescent="0.35">
      <c r="A1625" s="565">
        <v>300026</v>
      </c>
      <c r="B1625" s="556"/>
      <c r="C1625" s="637" t="s">
        <v>324</v>
      </c>
      <c r="D1625" s="638" t="s">
        <v>189</v>
      </c>
      <c r="E1625" s="639">
        <v>0.497</v>
      </c>
      <c r="F1625" s="640"/>
      <c r="G1625" s="570">
        <v>2089</v>
      </c>
      <c r="H1625" s="571">
        <f>TRUNC(E1625* (1 + F1625 / 100) * G1625,2)</f>
        <v>1038.23</v>
      </c>
      <c r="I1625" s="724" t="e">
        <f>I1614 * (E1625 * (1+F1625/100))</f>
        <v>#REF!</v>
      </c>
      <c r="J1625" s="725" t="e">
        <f>H1625 * I1614</f>
        <v>#REF!</v>
      </c>
    </row>
    <row r="1626" spans="1:10" x14ac:dyDescent="0.35">
      <c r="A1626" s="582" t="s">
        <v>325</v>
      </c>
      <c r="B1626" s="554"/>
      <c r="C1626" s="630"/>
      <c r="D1626" s="631"/>
      <c r="E1626" s="554"/>
      <c r="F1626" s="555"/>
      <c r="G1626" s="577" t="s">
        <v>326</v>
      </c>
      <c r="H1626" s="635">
        <f>SUM(H1624:H1625)</f>
        <v>1038.23</v>
      </c>
      <c r="I1626" s="636"/>
      <c r="J1626" s="635" t="e">
        <f>SUM(J1624:J1625)</f>
        <v>#REF!</v>
      </c>
    </row>
    <row r="1627" spans="1:10" x14ac:dyDescent="0.35">
      <c r="A1627" s="543" t="s">
        <v>327</v>
      </c>
      <c r="B1627" s="586"/>
      <c r="C1627" s="633" t="s">
        <v>328</v>
      </c>
      <c r="D1627" s="631"/>
      <c r="E1627" s="554"/>
      <c r="F1627" s="555"/>
      <c r="G1627" s="577"/>
      <c r="H1627" s="578"/>
      <c r="I1627" s="636"/>
      <c r="J1627" s="578"/>
    </row>
    <row r="1628" spans="1:10" x14ac:dyDescent="0.35">
      <c r="A1628" s="565"/>
      <c r="B1628" s="556"/>
      <c r="C1628" s="637"/>
      <c r="D1628" s="638"/>
      <c r="E1628" s="639"/>
      <c r="F1628" s="640"/>
      <c r="G1628" s="570"/>
      <c r="H1628" s="571"/>
      <c r="I1628" s="724"/>
      <c r="J1628" s="571"/>
    </row>
    <row r="1629" spans="1:10" x14ac:dyDescent="0.35">
      <c r="A1629" s="582" t="s">
        <v>329</v>
      </c>
      <c r="B1629" s="586"/>
      <c r="C1629" s="630"/>
      <c r="D1629" s="631"/>
      <c r="E1629" s="554"/>
      <c r="F1629" s="555"/>
      <c r="G1629" s="577" t="s">
        <v>383</v>
      </c>
      <c r="H1629" s="571">
        <f>SUM(H1627:H1628)</f>
        <v>0</v>
      </c>
      <c r="I1629" s="636"/>
      <c r="J1629" s="571">
        <f>SUM(J1627:J1628)</f>
        <v>0</v>
      </c>
    </row>
    <row r="1630" spans="1:10" x14ac:dyDescent="0.35">
      <c r="A1630" s="543"/>
      <c r="B1630" s="642"/>
      <c r="C1630" s="630"/>
      <c r="D1630" s="631"/>
      <c r="E1630" s="554"/>
      <c r="F1630" s="555"/>
      <c r="G1630" s="577"/>
      <c r="H1630" s="578"/>
      <c r="I1630" s="666"/>
      <c r="J1630" s="578"/>
    </row>
    <row r="1631" spans="1:10" ht="15" thickBot="1" x14ac:dyDescent="0.4">
      <c r="A1631" s="543" t="s">
        <v>92</v>
      </c>
      <c r="B1631" s="642"/>
      <c r="C1631" s="643"/>
      <c r="D1631" s="644"/>
      <c r="E1631" s="645"/>
      <c r="F1631" s="646" t="s">
        <v>331</v>
      </c>
      <c r="G1631" s="593">
        <f>SUM(H1615:H1630)/2</f>
        <v>40484.03</v>
      </c>
      <c r="H1631" s="594">
        <f>IF($A$2="CD",IF($A$3=1,ROUND(SUM(H1615:H1630)/2,0),IF($A$3=3,ROUND(SUM(H1615:H1630)/2,-1),SUM(H1615:H1630)/2)),SUM(H1615:H1630)/2)</f>
        <v>40484</v>
      </c>
      <c r="I1631" s="595"/>
      <c r="J1631" s="594" t="e">
        <f>IF($A$2="CD",IF($A$3=1,ROUND(SUM(J1615:J1630)/2,0),IF($A$3=3,ROUND(SUM(J1615:J1630)/2,-1),SUM(J1615:J1630)/2)),SUM(J1615:J1630)/2)</f>
        <v>#REF!</v>
      </c>
    </row>
    <row r="1632" spans="1:10" ht="15" thickTop="1" x14ac:dyDescent="0.35">
      <c r="A1632" s="543" t="s">
        <v>364</v>
      </c>
      <c r="B1632" s="642"/>
      <c r="C1632" s="647" t="s">
        <v>256</v>
      </c>
      <c r="D1632" s="648"/>
      <c r="E1632" s="649"/>
      <c r="F1632" s="650"/>
      <c r="G1632" s="603"/>
      <c r="H1632" s="604"/>
      <c r="I1632" s="579"/>
      <c r="J1632" s="604"/>
    </row>
    <row r="1633" spans="1:10" x14ac:dyDescent="0.35">
      <c r="A1633" s="565" t="s">
        <v>263</v>
      </c>
      <c r="B1633" s="642"/>
      <c r="C1633" s="732" t="s">
        <v>234</v>
      </c>
      <c r="D1633" s="733"/>
      <c r="E1633" s="734"/>
      <c r="F1633" s="654">
        <f>$F$3</f>
        <v>0.15</v>
      </c>
      <c r="G1633" s="729"/>
      <c r="H1633" s="730">
        <f>ROUND(H1631*F1633,2)</f>
        <v>6072.6</v>
      </c>
      <c r="I1633" s="579"/>
      <c r="J1633" s="730" t="e">
        <f>ROUND(J1631*H1633,2)</f>
        <v>#REF!</v>
      </c>
    </row>
    <row r="1634" spans="1:10" x14ac:dyDescent="0.35">
      <c r="A1634" s="565" t="s">
        <v>365</v>
      </c>
      <c r="B1634" s="642"/>
      <c r="C1634" s="732" t="s">
        <v>236</v>
      </c>
      <c r="D1634" s="733"/>
      <c r="E1634" s="734"/>
      <c r="F1634" s="654">
        <f>$G$3</f>
        <v>0.02</v>
      </c>
      <c r="G1634" s="729"/>
      <c r="H1634" s="730">
        <f>ROUND(H1631*F1634,2)</f>
        <v>809.68</v>
      </c>
      <c r="I1634" s="579"/>
      <c r="J1634" s="730" t="e">
        <f>ROUND(J1631*H1634,2)</f>
        <v>#REF!</v>
      </c>
    </row>
    <row r="1635" spans="1:10" x14ac:dyDescent="0.35">
      <c r="A1635" s="565" t="s">
        <v>265</v>
      </c>
      <c r="B1635" s="642"/>
      <c r="C1635" s="732" t="s">
        <v>238</v>
      </c>
      <c r="D1635" s="733"/>
      <c r="E1635" s="734"/>
      <c r="F1635" s="654">
        <f>$H$3</f>
        <v>0.05</v>
      </c>
      <c r="G1635" s="729"/>
      <c r="H1635" s="730">
        <f>ROUND(H1631*F1635,2)</f>
        <v>2024.2</v>
      </c>
      <c r="I1635" s="579"/>
      <c r="J1635" s="730" t="e">
        <f>ROUND(J1631*H1635,2)</f>
        <v>#REF!</v>
      </c>
    </row>
    <row r="1636" spans="1:10" x14ac:dyDescent="0.35">
      <c r="A1636" s="565" t="s">
        <v>267</v>
      </c>
      <c r="B1636" s="642"/>
      <c r="C1636" s="732" t="s">
        <v>242</v>
      </c>
      <c r="D1636" s="733"/>
      <c r="E1636" s="734"/>
      <c r="F1636" s="654">
        <f>$I$3</f>
        <v>0.19</v>
      </c>
      <c r="G1636" s="729"/>
      <c r="H1636" s="730">
        <f>ROUND(H1635*F1636,2)</f>
        <v>384.6</v>
      </c>
      <c r="I1636" s="579"/>
      <c r="J1636" s="730" t="e">
        <f>ROUND(J1635*H1636,2)</f>
        <v>#REF!</v>
      </c>
    </row>
    <row r="1637" spans="1:10" x14ac:dyDescent="0.35">
      <c r="A1637" s="543" t="s">
        <v>366</v>
      </c>
      <c r="B1637" s="642"/>
      <c r="C1637" s="633" t="s">
        <v>367</v>
      </c>
      <c r="D1637" s="631"/>
      <c r="E1637" s="554"/>
      <c r="F1637" s="555"/>
      <c r="G1637" s="612"/>
      <c r="H1637" s="613">
        <f>SUM(H1633:H1636)</f>
        <v>9291.0800000000017</v>
      </c>
      <c r="I1637" s="588"/>
      <c r="J1637" s="613" t="e">
        <f>SUM(J1633:J1636)</f>
        <v>#REF!</v>
      </c>
    </row>
    <row r="1638" spans="1:10" ht="15" thickBot="1" x14ac:dyDescent="0.4">
      <c r="A1638" s="543" t="s">
        <v>368</v>
      </c>
      <c r="B1638" s="642"/>
      <c r="C1638" s="655"/>
      <c r="D1638" s="656"/>
      <c r="E1638" s="645"/>
      <c r="F1638" s="646" t="s">
        <v>369</v>
      </c>
      <c r="G1638" s="617">
        <f>H1637+H1631</f>
        <v>49775.08</v>
      </c>
      <c r="H1638" s="594">
        <f>IF($A$3=2,ROUND((H1631+H1637),2),IF($A$3=3,ROUND((H1631+H1637),-1),ROUND((H1631+H1637),0)))</f>
        <v>49775</v>
      </c>
      <c r="I1638" s="595"/>
      <c r="J1638" s="594" t="e">
        <f>IF($A$3=2,ROUND((J1631+J1637),2),IF($A$3=3,ROUND((J1631+J1637),-1),ROUND((J1631+J1637),0)))</f>
        <v>#REF!</v>
      </c>
    </row>
    <row r="1639" spans="1:10" ht="15" thickTop="1" x14ac:dyDescent="0.35">
      <c r="C1639" s="27"/>
      <c r="D1639" s="90"/>
      <c r="E1639" s="27"/>
      <c r="F1639" s="27"/>
      <c r="G1639" s="27"/>
      <c r="H1639" s="27"/>
      <c r="I1639" s="554"/>
      <c r="J1639" s="555"/>
    </row>
    <row r="1640" spans="1:10" ht="15" thickBot="1" x14ac:dyDescent="0.4">
      <c r="C1640" s="27"/>
      <c r="D1640" s="90"/>
      <c r="E1640" s="27"/>
      <c r="F1640" s="27"/>
      <c r="G1640" s="27"/>
      <c r="H1640" s="27"/>
      <c r="I1640" s="554"/>
      <c r="J1640" s="555"/>
    </row>
    <row r="1641" spans="1:10" ht="15" thickTop="1" x14ac:dyDescent="0.35">
      <c r="A1641" s="543" t="s">
        <v>593</v>
      </c>
      <c r="B1641" s="554"/>
      <c r="C1641" s="901" t="s">
        <v>183</v>
      </c>
      <c r="D1641" s="902"/>
      <c r="E1641" s="902"/>
      <c r="F1641" s="902"/>
      <c r="G1641" s="597"/>
      <c r="H1641" s="618" t="s">
        <v>377</v>
      </c>
      <c r="I1641" s="619" t="s">
        <v>378</v>
      </c>
      <c r="J1641" s="558" t="s">
        <v>379</v>
      </c>
    </row>
    <row r="1642" spans="1:10" x14ac:dyDescent="0.35">
      <c r="A1642" s="543"/>
      <c r="B1642" s="554"/>
      <c r="C1642" s="903"/>
      <c r="D1642" s="904"/>
      <c r="E1642" s="904"/>
      <c r="F1642" s="904"/>
      <c r="G1642" s="598"/>
      <c r="H1642" s="620" t="e">
        <f>"ITEM:   "&amp;PRESUPUESTO!#REF!</f>
        <v>#REF!</v>
      </c>
      <c r="I1642" s="621" t="e">
        <f>PRESUPUESTO!#REF!</f>
        <v>#REF!</v>
      </c>
      <c r="J1642" s="562"/>
    </row>
    <row r="1643" spans="1:10" x14ac:dyDescent="0.35">
      <c r="A1643" s="622" t="s">
        <v>301</v>
      </c>
      <c r="B1643" s="623"/>
      <c r="C1643" s="624" t="s">
        <v>88</v>
      </c>
      <c r="D1643" s="625" t="s">
        <v>89</v>
      </c>
      <c r="E1643" s="626" t="s">
        <v>90</v>
      </c>
      <c r="F1643" s="627" t="s">
        <v>302</v>
      </c>
      <c r="G1643" s="628" t="s">
        <v>303</v>
      </c>
      <c r="H1643" s="571" t="s">
        <v>304</v>
      </c>
      <c r="I1643" s="629"/>
      <c r="J1643" s="571" t="s">
        <v>304</v>
      </c>
    </row>
    <row r="1644" spans="1:10" x14ac:dyDescent="0.35">
      <c r="A1644" s="565"/>
      <c r="B1644" s="554"/>
      <c r="C1644" s="630"/>
      <c r="D1644" s="631"/>
      <c r="E1644" s="554"/>
      <c r="F1644" s="555"/>
      <c r="G1644" s="577"/>
      <c r="H1644" s="578"/>
      <c r="I1644" s="632"/>
      <c r="J1644" s="578"/>
    </row>
    <row r="1645" spans="1:10" x14ac:dyDescent="0.35">
      <c r="A1645" s="565" t="s">
        <v>305</v>
      </c>
      <c r="B1645" s="554"/>
      <c r="C1645" s="633" t="s">
        <v>306</v>
      </c>
      <c r="D1645" s="631"/>
      <c r="E1645" s="554"/>
      <c r="F1645" s="555"/>
      <c r="G1645" s="577"/>
      <c r="H1645" s="578"/>
      <c r="I1645" s="634"/>
      <c r="J1645" s="578"/>
    </row>
    <row r="1646" spans="1:10" x14ac:dyDescent="0.35">
      <c r="A1646" s="565">
        <v>100601</v>
      </c>
      <c r="B1646" s="556"/>
      <c r="C1646" s="637" t="s">
        <v>590</v>
      </c>
      <c r="D1646" s="638" t="s">
        <v>89</v>
      </c>
      <c r="E1646" s="639">
        <v>0.05</v>
      </c>
      <c r="F1646" s="640"/>
      <c r="G1646" s="570">
        <v>21399</v>
      </c>
      <c r="H1646" s="571">
        <f>TRUNC(E1646* (1 + F1646 / 100) * G1646,2)</f>
        <v>1069.95</v>
      </c>
      <c r="I1646" s="724" t="e">
        <f>I1642 * (E1646 * (1+F1646/100))</f>
        <v>#REF!</v>
      </c>
      <c r="J1646" s="725" t="e">
        <f>H1646 * I1642</f>
        <v>#REF!</v>
      </c>
    </row>
    <row r="1647" spans="1:10" x14ac:dyDescent="0.35">
      <c r="A1647" s="565">
        <v>119105</v>
      </c>
      <c r="B1647" s="556"/>
      <c r="C1647" s="637" t="s">
        <v>594</v>
      </c>
      <c r="D1647" s="638" t="s">
        <v>89</v>
      </c>
      <c r="E1647" s="639">
        <v>1</v>
      </c>
      <c r="F1647" s="640"/>
      <c r="G1647" s="570">
        <v>13643</v>
      </c>
      <c r="H1647" s="571">
        <f>TRUNC(E1647* (1 + F1647 / 100) * G1647,2)</f>
        <v>13643</v>
      </c>
      <c r="I1647" s="724" t="e">
        <f>I1642 * (E1647 * (1+F1647/100))</f>
        <v>#REF!</v>
      </c>
      <c r="J1647" s="725" t="e">
        <f>H1647 * I1642</f>
        <v>#REF!</v>
      </c>
    </row>
    <row r="1648" spans="1:10" x14ac:dyDescent="0.35">
      <c r="A1648" s="582" t="s">
        <v>314</v>
      </c>
      <c r="B1648" s="554"/>
      <c r="C1648" s="630"/>
      <c r="D1648" s="631"/>
      <c r="E1648" s="554"/>
      <c r="F1648" s="555"/>
      <c r="G1648" s="577" t="s">
        <v>315</v>
      </c>
      <c r="H1648" s="635">
        <f>SUM(H1645:H1647)</f>
        <v>14712.95</v>
      </c>
      <c r="I1648" s="636"/>
      <c r="J1648" s="635" t="e">
        <f>SUM(J1645:J1647)</f>
        <v>#REF!</v>
      </c>
    </row>
    <row r="1649" spans="1:10" x14ac:dyDescent="0.35">
      <c r="A1649" s="565" t="s">
        <v>316</v>
      </c>
      <c r="B1649" s="554"/>
      <c r="C1649" s="633" t="s">
        <v>317</v>
      </c>
      <c r="D1649" s="631"/>
      <c r="E1649" s="554"/>
      <c r="F1649" s="555"/>
      <c r="G1649" s="577"/>
      <c r="H1649" s="578"/>
      <c r="I1649" s="634"/>
      <c r="J1649" s="578"/>
    </row>
    <row r="1650" spans="1:10" x14ac:dyDescent="0.35">
      <c r="A1650" s="565">
        <v>200018</v>
      </c>
      <c r="B1650" s="556"/>
      <c r="C1650" s="637" t="s">
        <v>577</v>
      </c>
      <c r="D1650" s="638" t="s">
        <v>319</v>
      </c>
      <c r="E1650" s="639">
        <v>0.35</v>
      </c>
      <c r="F1650" s="640"/>
      <c r="G1650" s="570">
        <v>43991</v>
      </c>
      <c r="H1650" s="571">
        <f>TRUNC(E1650* (1 + F1650 / 100) * G1650,2)</f>
        <v>15396.85</v>
      </c>
      <c r="I1650" s="724" t="e">
        <f>I1642 * (E1650 * (1+F1650/100))</f>
        <v>#REF!</v>
      </c>
      <c r="J1650" s="725" t="e">
        <f>H1650 * I1642</f>
        <v>#REF!</v>
      </c>
    </row>
    <row r="1651" spans="1:10" x14ac:dyDescent="0.35">
      <c r="A1651" s="582" t="s">
        <v>320</v>
      </c>
      <c r="B1651" s="554"/>
      <c r="C1651" s="630"/>
      <c r="D1651" s="631"/>
      <c r="E1651" s="554"/>
      <c r="F1651" s="555"/>
      <c r="G1651" s="577" t="s">
        <v>381</v>
      </c>
      <c r="H1651" s="635">
        <f>SUM(H1649:H1650)</f>
        <v>15396.85</v>
      </c>
      <c r="I1651" s="636"/>
      <c r="J1651" s="635" t="e">
        <f>SUM(J1649:J1650)</f>
        <v>#REF!</v>
      </c>
    </row>
    <row r="1652" spans="1:10" x14ac:dyDescent="0.35">
      <c r="A1652" s="565" t="s">
        <v>322</v>
      </c>
      <c r="B1652" s="554"/>
      <c r="C1652" s="641" t="s">
        <v>323</v>
      </c>
      <c r="D1652" s="631"/>
      <c r="E1652" s="554"/>
      <c r="F1652" s="555"/>
      <c r="G1652" s="577"/>
      <c r="H1652" s="578"/>
      <c r="I1652" s="634"/>
      <c r="J1652" s="578"/>
    </row>
    <row r="1653" spans="1:10" x14ac:dyDescent="0.35">
      <c r="A1653" s="565">
        <v>300026</v>
      </c>
      <c r="B1653" s="556"/>
      <c r="C1653" s="637" t="s">
        <v>324</v>
      </c>
      <c r="D1653" s="638" t="s">
        <v>189</v>
      </c>
      <c r="E1653" s="639">
        <v>0.497</v>
      </c>
      <c r="F1653" s="640"/>
      <c r="G1653" s="570">
        <v>2089</v>
      </c>
      <c r="H1653" s="571">
        <f>TRUNC(E1653* (1 + F1653 / 100) * G1653,2)</f>
        <v>1038.23</v>
      </c>
      <c r="I1653" s="724" t="e">
        <f>I1642 * (E1653 * (1+F1653/100))</f>
        <v>#REF!</v>
      </c>
      <c r="J1653" s="725" t="e">
        <f>H1653 * I1642</f>
        <v>#REF!</v>
      </c>
    </row>
    <row r="1654" spans="1:10" x14ac:dyDescent="0.35">
      <c r="A1654" s="582" t="s">
        <v>325</v>
      </c>
      <c r="B1654" s="554"/>
      <c r="C1654" s="630"/>
      <c r="D1654" s="631"/>
      <c r="E1654" s="554"/>
      <c r="F1654" s="555"/>
      <c r="G1654" s="577" t="s">
        <v>326</v>
      </c>
      <c r="H1654" s="635">
        <f>SUM(H1652:H1653)</f>
        <v>1038.23</v>
      </c>
      <c r="I1654" s="636"/>
      <c r="J1654" s="635" t="e">
        <f>SUM(J1652:J1653)</f>
        <v>#REF!</v>
      </c>
    </row>
    <row r="1655" spans="1:10" x14ac:dyDescent="0.35">
      <c r="A1655" s="543" t="s">
        <v>327</v>
      </c>
      <c r="B1655" s="27"/>
      <c r="C1655" s="633" t="s">
        <v>328</v>
      </c>
      <c r="D1655" s="631"/>
      <c r="E1655" s="554"/>
      <c r="F1655" s="555"/>
      <c r="G1655" s="577"/>
      <c r="H1655" s="578"/>
      <c r="I1655" s="636"/>
      <c r="J1655" s="578"/>
    </row>
    <row r="1656" spans="1:10" x14ac:dyDescent="0.35">
      <c r="A1656" s="565"/>
      <c r="B1656" s="556"/>
      <c r="C1656" s="637"/>
      <c r="D1656" s="638"/>
      <c r="E1656" s="639"/>
      <c r="F1656" s="640"/>
      <c r="G1656" s="570"/>
      <c r="H1656" s="571"/>
      <c r="I1656" s="724"/>
      <c r="J1656" s="571"/>
    </row>
    <row r="1657" spans="1:10" x14ac:dyDescent="0.35">
      <c r="A1657" s="582" t="s">
        <v>329</v>
      </c>
      <c r="B1657" s="27"/>
      <c r="C1657" s="630"/>
      <c r="D1657" s="631"/>
      <c r="E1657" s="554"/>
      <c r="F1657" s="555"/>
      <c r="G1657" s="577" t="s">
        <v>383</v>
      </c>
      <c r="H1657" s="571">
        <f>SUM(H1655:H1656)</f>
        <v>0</v>
      </c>
      <c r="I1657" s="636"/>
      <c r="J1657" s="571">
        <f>SUM(J1655:J1656)</f>
        <v>0</v>
      </c>
    </row>
    <row r="1658" spans="1:10" x14ac:dyDescent="0.35">
      <c r="A1658" s="543"/>
      <c r="B1658" s="642"/>
      <c r="C1658" s="630"/>
      <c r="D1658" s="631"/>
      <c r="E1658" s="554"/>
      <c r="F1658" s="555"/>
      <c r="G1658" s="577"/>
      <c r="H1658" s="578"/>
      <c r="I1658" s="634"/>
      <c r="J1658" s="578"/>
    </row>
    <row r="1659" spans="1:10" ht="15" thickBot="1" x14ac:dyDescent="0.4">
      <c r="A1659" s="543" t="s">
        <v>92</v>
      </c>
      <c r="B1659" s="642"/>
      <c r="C1659" s="643"/>
      <c r="D1659" s="644"/>
      <c r="E1659" s="645"/>
      <c r="F1659" s="646" t="s">
        <v>331</v>
      </c>
      <c r="G1659" s="593">
        <f>SUM(H1643:H1658)/2</f>
        <v>31148.030000000002</v>
      </c>
      <c r="H1659" s="594">
        <f>IF($A$2="CD",IF($A$3=1,ROUND(SUM(H1643:H1658)/2,0),IF($A$3=3,ROUND(SUM(H1643:H1658)/2,-1),SUM(H1643:H1658)/2)),SUM(H1643:H1658)/2)</f>
        <v>31148</v>
      </c>
      <c r="I1659" s="595"/>
      <c r="J1659" s="594" t="e">
        <f>IF($A$2="CD",IF($A$3=1,ROUND(SUM(J1643:J1658)/2,0),IF($A$3=3,ROUND(SUM(J1643:J1658)/2,-1),SUM(J1643:J1658)/2)),SUM(J1643:J1658)/2)</f>
        <v>#REF!</v>
      </c>
    </row>
    <row r="1660" spans="1:10" ht="15" thickTop="1" x14ac:dyDescent="0.35">
      <c r="A1660" s="543" t="s">
        <v>364</v>
      </c>
      <c r="B1660" s="642"/>
      <c r="C1660" s="647" t="s">
        <v>256</v>
      </c>
      <c r="D1660" s="648"/>
      <c r="E1660" s="649"/>
      <c r="F1660" s="650"/>
      <c r="G1660" s="603"/>
      <c r="H1660" s="604"/>
      <c r="I1660" s="579"/>
      <c r="J1660" s="604"/>
    </row>
    <row r="1661" spans="1:10" x14ac:dyDescent="0.35">
      <c r="A1661" s="565" t="s">
        <v>263</v>
      </c>
      <c r="B1661" s="642"/>
      <c r="C1661" s="732" t="s">
        <v>234</v>
      </c>
      <c r="D1661" s="733"/>
      <c r="E1661" s="734"/>
      <c r="F1661" s="654">
        <f>$F$3</f>
        <v>0.15</v>
      </c>
      <c r="G1661" s="729"/>
      <c r="H1661" s="730">
        <f>ROUND(H1659*F1661,2)</f>
        <v>4672.2</v>
      </c>
      <c r="I1661" s="579"/>
      <c r="J1661" s="730" t="e">
        <f>ROUND(J1659*H1661,2)</f>
        <v>#REF!</v>
      </c>
    </row>
    <row r="1662" spans="1:10" x14ac:dyDescent="0.35">
      <c r="A1662" s="565" t="s">
        <v>365</v>
      </c>
      <c r="B1662" s="642"/>
      <c r="C1662" s="732" t="s">
        <v>236</v>
      </c>
      <c r="D1662" s="733"/>
      <c r="E1662" s="734"/>
      <c r="F1662" s="654">
        <f>$G$3</f>
        <v>0.02</v>
      </c>
      <c r="G1662" s="729"/>
      <c r="H1662" s="730">
        <f>ROUND(H1659*F1662,2)</f>
        <v>622.96</v>
      </c>
      <c r="I1662" s="579"/>
      <c r="J1662" s="730" t="e">
        <f>ROUND(J1659*H1662,2)</f>
        <v>#REF!</v>
      </c>
    </row>
    <row r="1663" spans="1:10" x14ac:dyDescent="0.35">
      <c r="A1663" s="565" t="s">
        <v>265</v>
      </c>
      <c r="B1663" s="642"/>
      <c r="C1663" s="732" t="s">
        <v>238</v>
      </c>
      <c r="D1663" s="733"/>
      <c r="E1663" s="734"/>
      <c r="F1663" s="654">
        <f>$H$3</f>
        <v>0.05</v>
      </c>
      <c r="G1663" s="729"/>
      <c r="H1663" s="730">
        <f>ROUND(H1659*F1663,2)</f>
        <v>1557.4</v>
      </c>
      <c r="I1663" s="579"/>
      <c r="J1663" s="730" t="e">
        <f>ROUND(J1659*H1663,2)</f>
        <v>#REF!</v>
      </c>
    </row>
    <row r="1664" spans="1:10" x14ac:dyDescent="0.35">
      <c r="A1664" s="565" t="s">
        <v>267</v>
      </c>
      <c r="B1664" s="642"/>
      <c r="C1664" s="732" t="s">
        <v>242</v>
      </c>
      <c r="D1664" s="733"/>
      <c r="E1664" s="734"/>
      <c r="F1664" s="654">
        <f>$I$3</f>
        <v>0.19</v>
      </c>
      <c r="G1664" s="729"/>
      <c r="H1664" s="730">
        <f>ROUND(H1663*F1664,2)</f>
        <v>295.91000000000003</v>
      </c>
      <c r="I1664" s="579"/>
      <c r="J1664" s="730" t="e">
        <f>ROUND(J1663*H1664,2)</f>
        <v>#REF!</v>
      </c>
    </row>
    <row r="1665" spans="1:10" x14ac:dyDescent="0.35">
      <c r="A1665" s="543" t="s">
        <v>366</v>
      </c>
      <c r="B1665" s="642"/>
      <c r="C1665" s="633" t="s">
        <v>367</v>
      </c>
      <c r="D1665" s="631"/>
      <c r="E1665" s="554"/>
      <c r="F1665" s="555"/>
      <c r="G1665" s="612"/>
      <c r="H1665" s="613">
        <f>SUM(H1661:H1664)</f>
        <v>7148.4699999999993</v>
      </c>
      <c r="I1665" s="588"/>
      <c r="J1665" s="613" t="e">
        <f>SUM(J1661:J1664)</f>
        <v>#REF!</v>
      </c>
    </row>
    <row r="1666" spans="1:10" ht="15" thickBot="1" x14ac:dyDescent="0.4">
      <c r="A1666" s="543" t="s">
        <v>368</v>
      </c>
      <c r="B1666" s="642"/>
      <c r="C1666" s="655"/>
      <c r="D1666" s="656"/>
      <c r="E1666" s="645"/>
      <c r="F1666" s="646" t="s">
        <v>369</v>
      </c>
      <c r="G1666" s="617">
        <f>H1665+H1659</f>
        <v>38296.47</v>
      </c>
      <c r="H1666" s="594">
        <f>IF($A$3=2,ROUND((H1659+H1665),2),IF($A$3=3,ROUND((H1659+H1665),-1),ROUND((H1659+H1665),0)))</f>
        <v>38296</v>
      </c>
      <c r="I1666" s="595"/>
      <c r="J1666" s="594" t="e">
        <f>IF($A$3=2,ROUND((J1659+J1665),2),IF($A$3=3,ROUND((J1659+J1665),-1),ROUND((J1659+J1665),0)))</f>
        <v>#REF!</v>
      </c>
    </row>
    <row r="1667" spans="1:10" ht="15" thickTop="1" x14ac:dyDescent="0.35">
      <c r="C1667" s="27"/>
      <c r="D1667" s="90"/>
      <c r="E1667" s="27"/>
      <c r="F1667" s="27"/>
      <c r="G1667" s="27"/>
      <c r="H1667" s="27"/>
      <c r="I1667" s="554"/>
      <c r="J1667" s="555"/>
    </row>
    <row r="1668" spans="1:10" ht="15" thickBot="1" x14ac:dyDescent="0.4">
      <c r="C1668" s="27"/>
      <c r="D1668" s="90"/>
      <c r="E1668" s="27"/>
      <c r="F1668" s="27"/>
      <c r="G1668" s="27"/>
      <c r="H1668" s="27"/>
      <c r="I1668" s="554"/>
      <c r="J1668" s="555"/>
    </row>
    <row r="1669" spans="1:10" ht="15" thickTop="1" x14ac:dyDescent="0.35">
      <c r="A1669" s="543" t="s">
        <v>595</v>
      </c>
      <c r="B1669" s="554"/>
      <c r="C1669" s="901" t="s">
        <v>184</v>
      </c>
      <c r="D1669" s="902"/>
      <c r="E1669" s="902"/>
      <c r="F1669" s="902"/>
      <c r="G1669" s="557"/>
      <c r="H1669" s="618" t="s">
        <v>377</v>
      </c>
      <c r="I1669" s="619" t="s">
        <v>378</v>
      </c>
      <c r="J1669" s="558" t="s">
        <v>379</v>
      </c>
    </row>
    <row r="1670" spans="1:10" x14ac:dyDescent="0.35">
      <c r="A1670" s="543"/>
      <c r="B1670" s="554"/>
      <c r="C1670" s="903"/>
      <c r="D1670" s="904"/>
      <c r="E1670" s="904"/>
      <c r="F1670" s="904"/>
      <c r="G1670" s="561"/>
      <c r="H1670" s="620" t="e">
        <f>"ITEM:   "&amp;PRESUPUESTO!#REF!</f>
        <v>#REF!</v>
      </c>
      <c r="I1670" s="621" t="e">
        <f>PRESUPUESTO!#REF!</f>
        <v>#REF!</v>
      </c>
      <c r="J1670" s="562"/>
    </row>
    <row r="1671" spans="1:10" x14ac:dyDescent="0.35">
      <c r="A1671" s="622" t="s">
        <v>301</v>
      </c>
      <c r="B1671" s="623"/>
      <c r="C1671" s="624" t="s">
        <v>88</v>
      </c>
      <c r="D1671" s="625" t="s">
        <v>89</v>
      </c>
      <c r="E1671" s="626" t="s">
        <v>90</v>
      </c>
      <c r="F1671" s="627" t="s">
        <v>302</v>
      </c>
      <c r="G1671" s="628" t="s">
        <v>303</v>
      </c>
      <c r="H1671" s="571" t="s">
        <v>304</v>
      </c>
      <c r="I1671" s="629"/>
      <c r="J1671" s="571" t="s">
        <v>304</v>
      </c>
    </row>
    <row r="1672" spans="1:10" x14ac:dyDescent="0.35">
      <c r="A1672" s="565"/>
      <c r="B1672" s="554"/>
      <c r="C1672" s="630"/>
      <c r="D1672" s="631"/>
      <c r="E1672" s="554"/>
      <c r="F1672" s="555"/>
      <c r="G1672" s="577"/>
      <c r="H1672" s="578"/>
      <c r="I1672" s="664"/>
      <c r="J1672" s="578"/>
    </row>
    <row r="1673" spans="1:10" x14ac:dyDescent="0.35">
      <c r="A1673" s="565" t="s">
        <v>305</v>
      </c>
      <c r="B1673" s="554"/>
      <c r="C1673" s="633" t="s">
        <v>306</v>
      </c>
      <c r="D1673" s="631"/>
      <c r="E1673" s="554"/>
      <c r="F1673" s="555"/>
      <c r="G1673" s="577"/>
      <c r="H1673" s="578"/>
      <c r="I1673" s="666"/>
      <c r="J1673" s="578"/>
    </row>
    <row r="1674" spans="1:10" x14ac:dyDescent="0.35">
      <c r="A1674" s="565">
        <v>100065</v>
      </c>
      <c r="B1674" s="556"/>
      <c r="C1674" s="637" t="s">
        <v>596</v>
      </c>
      <c r="D1674" s="638" t="s">
        <v>527</v>
      </c>
      <c r="E1674" s="639">
        <v>6</v>
      </c>
      <c r="F1674" s="640"/>
      <c r="G1674" s="570">
        <v>3042</v>
      </c>
      <c r="H1674" s="571">
        <f t="shared" ref="H1674:H1679" si="11">TRUNC(E1674* (1 + F1674 / 100) * G1674,2)</f>
        <v>18252</v>
      </c>
      <c r="I1674" s="724" t="e">
        <f>I1670 * (E1674 * (1+F1674/100))</f>
        <v>#REF!</v>
      </c>
      <c r="J1674" s="725" t="e">
        <f>H1674 * I1670</f>
        <v>#REF!</v>
      </c>
    </row>
    <row r="1675" spans="1:10" x14ac:dyDescent="0.35">
      <c r="A1675" s="565">
        <v>100160</v>
      </c>
      <c r="B1675" s="556"/>
      <c r="C1675" s="637" t="s">
        <v>597</v>
      </c>
      <c r="D1675" s="638" t="s">
        <v>89</v>
      </c>
      <c r="E1675" s="639">
        <v>2</v>
      </c>
      <c r="F1675" s="640"/>
      <c r="G1675" s="570">
        <v>25637</v>
      </c>
      <c r="H1675" s="571">
        <f t="shared" si="11"/>
        <v>51274</v>
      </c>
      <c r="I1675" s="724" t="e">
        <f>I1670 * (E1675 * (1+F1675/100))</f>
        <v>#REF!</v>
      </c>
      <c r="J1675" s="725" t="e">
        <f>H1675 * I1670</f>
        <v>#REF!</v>
      </c>
    </row>
    <row r="1676" spans="1:10" x14ac:dyDescent="0.35">
      <c r="A1676" s="565">
        <v>100751</v>
      </c>
      <c r="B1676" s="556"/>
      <c r="C1676" s="637" t="s">
        <v>598</v>
      </c>
      <c r="D1676" s="638" t="s">
        <v>89</v>
      </c>
      <c r="E1676" s="639">
        <v>2</v>
      </c>
      <c r="F1676" s="640"/>
      <c r="G1676" s="570">
        <v>25852</v>
      </c>
      <c r="H1676" s="571">
        <f t="shared" si="11"/>
        <v>51704</v>
      </c>
      <c r="I1676" s="724" t="e">
        <f>I1670 * (E1676 * (1+F1676/100))</f>
        <v>#REF!</v>
      </c>
      <c r="J1676" s="725" t="e">
        <f>H1676 * I1670</f>
        <v>#REF!</v>
      </c>
    </row>
    <row r="1677" spans="1:10" x14ac:dyDescent="0.35">
      <c r="A1677" s="565">
        <v>100293</v>
      </c>
      <c r="B1677" s="556"/>
      <c r="C1677" s="637" t="s">
        <v>599</v>
      </c>
      <c r="D1677" s="638" t="s">
        <v>89</v>
      </c>
      <c r="E1677" s="639">
        <v>1</v>
      </c>
      <c r="F1677" s="640"/>
      <c r="G1677" s="570">
        <v>30088</v>
      </c>
      <c r="H1677" s="571">
        <f t="shared" si="11"/>
        <v>30088</v>
      </c>
      <c r="I1677" s="724" t="e">
        <f>I1670 * (E1677 * (1+F1677/100))</f>
        <v>#REF!</v>
      </c>
      <c r="J1677" s="725" t="e">
        <f>H1677 * I1670</f>
        <v>#REF!</v>
      </c>
    </row>
    <row r="1678" spans="1:10" x14ac:dyDescent="0.35">
      <c r="A1678" s="565">
        <v>100974</v>
      </c>
      <c r="B1678" s="556"/>
      <c r="C1678" s="637" t="s">
        <v>600</v>
      </c>
      <c r="D1678" s="638" t="s">
        <v>89</v>
      </c>
      <c r="E1678" s="639">
        <v>2</v>
      </c>
      <c r="F1678" s="640"/>
      <c r="G1678" s="570">
        <v>10584</v>
      </c>
      <c r="H1678" s="571">
        <f t="shared" si="11"/>
        <v>21168</v>
      </c>
      <c r="I1678" s="724" t="e">
        <f>I1670 * (E1678 * (1+F1678/100))</f>
        <v>#REF!</v>
      </c>
      <c r="J1678" s="725" t="e">
        <f>H1678 * I1670</f>
        <v>#REF!</v>
      </c>
    </row>
    <row r="1679" spans="1:10" x14ac:dyDescent="0.35">
      <c r="A1679" s="565">
        <v>117086</v>
      </c>
      <c r="B1679" s="556"/>
      <c r="C1679" s="637" t="s">
        <v>601</v>
      </c>
      <c r="D1679" s="638" t="s">
        <v>89</v>
      </c>
      <c r="E1679" s="639">
        <v>0</v>
      </c>
      <c r="F1679" s="640"/>
      <c r="G1679" s="570">
        <v>1553566</v>
      </c>
      <c r="H1679" s="571">
        <f t="shared" si="11"/>
        <v>0</v>
      </c>
      <c r="I1679" s="724" t="e">
        <f>I1670 * (E1679 * (1+F1679/100))</f>
        <v>#REF!</v>
      </c>
      <c r="J1679" s="725" t="e">
        <f>H1679 * I1670</f>
        <v>#REF!</v>
      </c>
    </row>
    <row r="1680" spans="1:10" x14ac:dyDescent="0.35">
      <c r="A1680" s="582" t="s">
        <v>314</v>
      </c>
      <c r="B1680" s="554"/>
      <c r="C1680" s="630"/>
      <c r="D1680" s="631"/>
      <c r="E1680" s="554"/>
      <c r="F1680" s="555"/>
      <c r="G1680" s="577" t="s">
        <v>315</v>
      </c>
      <c r="H1680" s="635">
        <f>SUM(H1673:H1679)</f>
        <v>172486</v>
      </c>
      <c r="I1680" s="636"/>
      <c r="J1680" s="635" t="e">
        <f>SUM(J1673:J1679)</f>
        <v>#REF!</v>
      </c>
    </row>
    <row r="1681" spans="1:10" x14ac:dyDescent="0.35">
      <c r="A1681" s="565" t="s">
        <v>316</v>
      </c>
      <c r="B1681" s="554"/>
      <c r="C1681" s="633" t="s">
        <v>317</v>
      </c>
      <c r="D1681" s="631"/>
      <c r="E1681" s="554"/>
      <c r="F1681" s="555"/>
      <c r="G1681" s="577"/>
      <c r="H1681" s="578"/>
      <c r="I1681" s="666"/>
      <c r="J1681" s="578"/>
    </row>
    <row r="1682" spans="1:10" x14ac:dyDescent="0.35">
      <c r="A1682" s="565">
        <v>200022</v>
      </c>
      <c r="B1682" s="556"/>
      <c r="C1682" s="637" t="s">
        <v>395</v>
      </c>
      <c r="D1682" s="638" t="s">
        <v>319</v>
      </c>
      <c r="E1682" s="639">
        <v>0.5</v>
      </c>
      <c r="F1682" s="640"/>
      <c r="G1682" s="570">
        <v>144051</v>
      </c>
      <c r="H1682" s="571">
        <f>TRUNC(E1682* (1 + F1682 / 100) * G1682,2)</f>
        <v>72025.5</v>
      </c>
      <c r="I1682" s="724" t="e">
        <f>I1670 * (E1682 * (1+F1682/100))</f>
        <v>#REF!</v>
      </c>
      <c r="J1682" s="725" t="e">
        <f>H1682 * I1670</f>
        <v>#REF!</v>
      </c>
    </row>
    <row r="1683" spans="1:10" x14ac:dyDescent="0.35">
      <c r="A1683" s="582" t="s">
        <v>320</v>
      </c>
      <c r="B1683" s="554"/>
      <c r="C1683" s="630"/>
      <c r="D1683" s="631"/>
      <c r="E1683" s="554"/>
      <c r="F1683" s="555"/>
      <c r="G1683" s="577" t="s">
        <v>381</v>
      </c>
      <c r="H1683" s="635">
        <f>SUM(H1681:H1682)</f>
        <v>72025.5</v>
      </c>
      <c r="I1683" s="636"/>
      <c r="J1683" s="635" t="e">
        <f>SUM(J1681:J1682)</f>
        <v>#REF!</v>
      </c>
    </row>
    <row r="1684" spans="1:10" x14ac:dyDescent="0.35">
      <c r="A1684" s="565" t="s">
        <v>322</v>
      </c>
      <c r="B1684" s="554"/>
      <c r="C1684" s="641" t="s">
        <v>323</v>
      </c>
      <c r="D1684" s="631"/>
      <c r="E1684" s="554"/>
      <c r="F1684" s="555"/>
      <c r="G1684" s="577"/>
      <c r="H1684" s="578"/>
      <c r="I1684" s="666"/>
      <c r="J1684" s="578"/>
    </row>
    <row r="1685" spans="1:10" x14ac:dyDescent="0.35">
      <c r="A1685" s="565">
        <v>300026</v>
      </c>
      <c r="B1685" s="556"/>
      <c r="C1685" s="637" t="s">
        <v>324</v>
      </c>
      <c r="D1685" s="638" t="s">
        <v>189</v>
      </c>
      <c r="E1685" s="639">
        <v>2.2000000000000002</v>
      </c>
      <c r="F1685" s="640"/>
      <c r="G1685" s="570">
        <v>2089</v>
      </c>
      <c r="H1685" s="571">
        <f>TRUNC(E1685* (1 + F1685 / 100) * G1685,2)</f>
        <v>4595.8</v>
      </c>
      <c r="I1685" s="724" t="e">
        <f>I1670 * (E1685 * (1+F1685/100))</f>
        <v>#REF!</v>
      </c>
      <c r="J1685" s="725" t="e">
        <f>H1685 * I1670</f>
        <v>#REF!</v>
      </c>
    </row>
    <row r="1686" spans="1:10" x14ac:dyDescent="0.35">
      <c r="A1686" s="582" t="s">
        <v>325</v>
      </c>
      <c r="B1686" s="554"/>
      <c r="C1686" s="630"/>
      <c r="D1686" s="631"/>
      <c r="E1686" s="554"/>
      <c r="F1686" s="555"/>
      <c r="G1686" s="577" t="s">
        <v>326</v>
      </c>
      <c r="H1686" s="635">
        <f>SUM(H1684:H1685)</f>
        <v>4595.8</v>
      </c>
      <c r="I1686" s="636"/>
      <c r="J1686" s="635" t="e">
        <f>SUM(J1684:J1685)</f>
        <v>#REF!</v>
      </c>
    </row>
    <row r="1687" spans="1:10" x14ac:dyDescent="0.35">
      <c r="A1687" s="543" t="s">
        <v>327</v>
      </c>
      <c r="B1687" s="586"/>
      <c r="C1687" s="633" t="s">
        <v>328</v>
      </c>
      <c r="D1687" s="631"/>
      <c r="E1687" s="554"/>
      <c r="F1687" s="555"/>
      <c r="G1687" s="577"/>
      <c r="H1687" s="578"/>
      <c r="I1687" s="636"/>
      <c r="J1687" s="578"/>
    </row>
    <row r="1688" spans="1:10" x14ac:dyDescent="0.35">
      <c r="A1688" s="565"/>
      <c r="B1688" s="556"/>
      <c r="C1688" s="637"/>
      <c r="D1688" s="638"/>
      <c r="E1688" s="639"/>
      <c r="F1688" s="640"/>
      <c r="G1688" s="570"/>
      <c r="H1688" s="571"/>
      <c r="I1688" s="724"/>
      <c r="J1688" s="571"/>
    </row>
    <row r="1689" spans="1:10" x14ac:dyDescent="0.35">
      <c r="A1689" s="582" t="s">
        <v>329</v>
      </c>
      <c r="B1689" s="586"/>
      <c r="C1689" s="630"/>
      <c r="D1689" s="631"/>
      <c r="E1689" s="554"/>
      <c r="F1689" s="555"/>
      <c r="G1689" s="577" t="s">
        <v>383</v>
      </c>
      <c r="H1689" s="571">
        <f>SUM(H1687:H1688)</f>
        <v>0</v>
      </c>
      <c r="I1689" s="636"/>
      <c r="J1689" s="571">
        <f>SUM(J1687:J1688)</f>
        <v>0</v>
      </c>
    </row>
    <row r="1690" spans="1:10" x14ac:dyDescent="0.35">
      <c r="A1690" s="543"/>
      <c r="B1690" s="642"/>
      <c r="C1690" s="630"/>
      <c r="D1690" s="631"/>
      <c r="E1690" s="554"/>
      <c r="F1690" s="555"/>
      <c r="G1690" s="577"/>
      <c r="H1690" s="578"/>
      <c r="I1690" s="666"/>
      <c r="J1690" s="578"/>
    </row>
    <row r="1691" spans="1:10" ht="15" thickBot="1" x14ac:dyDescent="0.4">
      <c r="A1691" s="543" t="s">
        <v>92</v>
      </c>
      <c r="B1691" s="642"/>
      <c r="C1691" s="643"/>
      <c r="D1691" s="644"/>
      <c r="E1691" s="645"/>
      <c r="F1691" s="646" t="s">
        <v>331</v>
      </c>
      <c r="G1691" s="593">
        <f>SUM(H1671:H1690)/2</f>
        <v>249107.3</v>
      </c>
      <c r="H1691" s="594">
        <f>IF($A$2="CD",IF($A$3=1,ROUND(SUM(H1671:H1690)/2,0),IF($A$3=3,ROUND(SUM(H1671:H1690)/2,-1),SUM(H1671:H1690)/2)),SUM(H1671:H1690)/2)</f>
        <v>249107</v>
      </c>
      <c r="I1691" s="595"/>
      <c r="J1691" s="594" t="e">
        <f>IF($A$2="CD",IF($A$3=1,ROUND(SUM(J1671:J1690)/2,0),IF($A$3=3,ROUND(SUM(J1671:J1690)/2,-1),SUM(J1671:J1690)/2)),SUM(J1671:J1690)/2)</f>
        <v>#REF!</v>
      </c>
    </row>
    <row r="1692" spans="1:10" ht="15" thickTop="1" x14ac:dyDescent="0.35">
      <c r="A1692" s="543" t="s">
        <v>364</v>
      </c>
      <c r="B1692" s="642"/>
      <c r="C1692" s="647" t="s">
        <v>256</v>
      </c>
      <c r="D1692" s="648"/>
      <c r="E1692" s="649"/>
      <c r="F1692" s="650"/>
      <c r="G1692" s="603"/>
      <c r="H1692" s="604"/>
      <c r="I1692" s="579"/>
      <c r="J1692" s="604"/>
    </row>
    <row r="1693" spans="1:10" x14ac:dyDescent="0.35">
      <c r="A1693" s="565" t="s">
        <v>263</v>
      </c>
      <c r="B1693" s="642"/>
      <c r="C1693" s="732" t="s">
        <v>234</v>
      </c>
      <c r="D1693" s="733"/>
      <c r="E1693" s="734"/>
      <c r="F1693" s="654">
        <f>$F$3</f>
        <v>0.15</v>
      </c>
      <c r="G1693" s="729"/>
      <c r="H1693" s="730">
        <f>ROUND(H1691*F1693,2)</f>
        <v>37366.050000000003</v>
      </c>
      <c r="I1693" s="579"/>
      <c r="J1693" s="730" t="e">
        <f>ROUND(J1691*H1693,2)</f>
        <v>#REF!</v>
      </c>
    </row>
    <row r="1694" spans="1:10" x14ac:dyDescent="0.35">
      <c r="A1694" s="565" t="s">
        <v>365</v>
      </c>
      <c r="B1694" s="642"/>
      <c r="C1694" s="732" t="s">
        <v>236</v>
      </c>
      <c r="D1694" s="733"/>
      <c r="E1694" s="734"/>
      <c r="F1694" s="654">
        <f>$G$3</f>
        <v>0.02</v>
      </c>
      <c r="G1694" s="729"/>
      <c r="H1694" s="730">
        <f>ROUND(H1691*F1694,2)</f>
        <v>4982.1400000000003</v>
      </c>
      <c r="I1694" s="579"/>
      <c r="J1694" s="730" t="e">
        <f>ROUND(J1691*H1694,2)</f>
        <v>#REF!</v>
      </c>
    </row>
    <row r="1695" spans="1:10" x14ac:dyDescent="0.35">
      <c r="A1695" s="565" t="s">
        <v>265</v>
      </c>
      <c r="B1695" s="642"/>
      <c r="C1695" s="732" t="s">
        <v>238</v>
      </c>
      <c r="D1695" s="733"/>
      <c r="E1695" s="734"/>
      <c r="F1695" s="654">
        <f>$H$3</f>
        <v>0.05</v>
      </c>
      <c r="G1695" s="729"/>
      <c r="H1695" s="730">
        <f>ROUND(H1691*F1695,2)</f>
        <v>12455.35</v>
      </c>
      <c r="I1695" s="579"/>
      <c r="J1695" s="730" t="e">
        <f>ROUND(J1691*H1695,2)</f>
        <v>#REF!</v>
      </c>
    </row>
    <row r="1696" spans="1:10" x14ac:dyDescent="0.35">
      <c r="A1696" s="565" t="s">
        <v>267</v>
      </c>
      <c r="B1696" s="642"/>
      <c r="C1696" s="732" t="s">
        <v>242</v>
      </c>
      <c r="D1696" s="733"/>
      <c r="E1696" s="734"/>
      <c r="F1696" s="654">
        <f>$I$3</f>
        <v>0.19</v>
      </c>
      <c r="G1696" s="729"/>
      <c r="H1696" s="730">
        <f>ROUND(H1695*F1696,2)</f>
        <v>2366.52</v>
      </c>
      <c r="I1696" s="579"/>
      <c r="J1696" s="730" t="e">
        <f>ROUND(J1695*H1696,2)</f>
        <v>#REF!</v>
      </c>
    </row>
    <row r="1697" spans="1:10" x14ac:dyDescent="0.35">
      <c r="A1697" s="543" t="s">
        <v>366</v>
      </c>
      <c r="B1697" s="642"/>
      <c r="C1697" s="633" t="s">
        <v>367</v>
      </c>
      <c r="D1697" s="631"/>
      <c r="E1697" s="554"/>
      <c r="F1697" s="555"/>
      <c r="G1697" s="612"/>
      <c r="H1697" s="613">
        <f>SUM(H1693:H1696)</f>
        <v>57170.06</v>
      </c>
      <c r="I1697" s="588"/>
      <c r="J1697" s="613" t="e">
        <f>SUM(J1693:J1696)</f>
        <v>#REF!</v>
      </c>
    </row>
    <row r="1698" spans="1:10" ht="15" thickBot="1" x14ac:dyDescent="0.4">
      <c r="A1698" s="543" t="s">
        <v>368</v>
      </c>
      <c r="B1698" s="642"/>
      <c r="C1698" s="655"/>
      <c r="D1698" s="656"/>
      <c r="E1698" s="645"/>
      <c r="F1698" s="646" t="s">
        <v>369</v>
      </c>
      <c r="G1698" s="617">
        <f>H1697+H1691</f>
        <v>306277.06</v>
      </c>
      <c r="H1698" s="594">
        <f>IF($A$3=2,ROUND((H1691+H1697),2),IF($A$3=3,ROUND((H1691+H1697),-1),ROUND((H1691+H1697),0)))</f>
        <v>306277</v>
      </c>
      <c r="I1698" s="595"/>
      <c r="J1698" s="594" t="e">
        <f>IF($A$3=2,ROUND((J1691+J1697),2),IF($A$3=3,ROUND((J1691+J1697),-1),ROUND((J1691+J1697),0)))</f>
        <v>#REF!</v>
      </c>
    </row>
    <row r="1699" spans="1:10" ht="15" thickTop="1" x14ac:dyDescent="0.35">
      <c r="C1699" s="27"/>
      <c r="D1699" s="90"/>
      <c r="E1699" s="27"/>
      <c r="F1699" s="27"/>
      <c r="G1699" s="27"/>
      <c r="H1699" s="27"/>
      <c r="I1699" s="554"/>
      <c r="J1699" s="555"/>
    </row>
    <row r="1700" spans="1:10" ht="15" thickBot="1" x14ac:dyDescent="0.4">
      <c r="C1700" s="27"/>
      <c r="D1700" s="90"/>
      <c r="E1700" s="27"/>
      <c r="F1700" s="27"/>
      <c r="G1700" s="27"/>
      <c r="H1700" s="27"/>
      <c r="I1700" s="554"/>
      <c r="J1700" s="555"/>
    </row>
    <row r="1701" spans="1:10" ht="15" thickTop="1" x14ac:dyDescent="0.35">
      <c r="A1701" s="543" t="s">
        <v>602</v>
      </c>
      <c r="B1701" s="554"/>
      <c r="C1701" s="901" t="s">
        <v>185</v>
      </c>
      <c r="D1701" s="902"/>
      <c r="E1701" s="902"/>
      <c r="F1701" s="902"/>
      <c r="G1701" s="597"/>
      <c r="H1701" s="618" t="s">
        <v>377</v>
      </c>
      <c r="I1701" s="619" t="s">
        <v>378</v>
      </c>
      <c r="J1701" s="558" t="s">
        <v>379</v>
      </c>
    </row>
    <row r="1702" spans="1:10" x14ac:dyDescent="0.35">
      <c r="A1702" s="543"/>
      <c r="B1702" s="554"/>
      <c r="C1702" s="903"/>
      <c r="D1702" s="904"/>
      <c r="E1702" s="904"/>
      <c r="F1702" s="904"/>
      <c r="G1702" s="598"/>
      <c r="H1702" s="620" t="e">
        <f>"ITEM:   "&amp;PRESUPUESTO!#REF!</f>
        <v>#REF!</v>
      </c>
      <c r="I1702" s="621" t="e">
        <f>PRESUPUESTO!#REF!</f>
        <v>#REF!</v>
      </c>
      <c r="J1702" s="562"/>
    </row>
    <row r="1703" spans="1:10" x14ac:dyDescent="0.35">
      <c r="A1703" s="622" t="s">
        <v>301</v>
      </c>
      <c r="B1703" s="623"/>
      <c r="C1703" s="624" t="s">
        <v>88</v>
      </c>
      <c r="D1703" s="625" t="s">
        <v>89</v>
      </c>
      <c r="E1703" s="626" t="s">
        <v>90</v>
      </c>
      <c r="F1703" s="627" t="s">
        <v>302</v>
      </c>
      <c r="G1703" s="628" t="s">
        <v>303</v>
      </c>
      <c r="H1703" s="571" t="s">
        <v>304</v>
      </c>
      <c r="I1703" s="629"/>
      <c r="J1703" s="571" t="s">
        <v>304</v>
      </c>
    </row>
    <row r="1704" spans="1:10" x14ac:dyDescent="0.35">
      <c r="A1704" s="565"/>
      <c r="B1704" s="554"/>
      <c r="C1704" s="630"/>
      <c r="D1704" s="631"/>
      <c r="E1704" s="554"/>
      <c r="F1704" s="555"/>
      <c r="G1704" s="577"/>
      <c r="H1704" s="578"/>
      <c r="I1704" s="632"/>
      <c r="J1704" s="578"/>
    </row>
    <row r="1705" spans="1:10" x14ac:dyDescent="0.35">
      <c r="A1705" s="565" t="s">
        <v>305</v>
      </c>
      <c r="B1705" s="554"/>
      <c r="C1705" s="633" t="s">
        <v>306</v>
      </c>
      <c r="D1705" s="631"/>
      <c r="E1705" s="554"/>
      <c r="F1705" s="555"/>
      <c r="G1705" s="577"/>
      <c r="H1705" s="578"/>
      <c r="I1705" s="634"/>
      <c r="J1705" s="578"/>
    </row>
    <row r="1706" spans="1:10" x14ac:dyDescent="0.35">
      <c r="A1706" s="565">
        <v>100065</v>
      </c>
      <c r="B1706" s="556"/>
      <c r="C1706" s="637" t="s">
        <v>596</v>
      </c>
      <c r="D1706" s="638" t="s">
        <v>527</v>
      </c>
      <c r="E1706" s="639">
        <v>0</v>
      </c>
      <c r="F1706" s="640"/>
      <c r="G1706" s="570">
        <v>3042</v>
      </c>
      <c r="H1706" s="571">
        <f>TRUNC(E1706* (1 + F1706 / 100) * G1706,2)</f>
        <v>0</v>
      </c>
      <c r="I1706" s="724" t="e">
        <f>I1702 * (E1706 * (1+F1706/100))</f>
        <v>#REF!</v>
      </c>
      <c r="J1706" s="725" t="e">
        <f>H1706 * I1702</f>
        <v>#REF!</v>
      </c>
    </row>
    <row r="1707" spans="1:10" x14ac:dyDescent="0.35">
      <c r="A1707" s="565">
        <v>119069</v>
      </c>
      <c r="B1707" s="556"/>
      <c r="C1707" s="637" t="s">
        <v>603</v>
      </c>
      <c r="D1707" s="638" t="s">
        <v>89</v>
      </c>
      <c r="E1707" s="639">
        <v>0</v>
      </c>
      <c r="F1707" s="640"/>
      <c r="G1707" s="570">
        <v>2548258</v>
      </c>
      <c r="H1707" s="571">
        <f>TRUNC(E1707* (1 + F1707 / 100) * G1707,2)</f>
        <v>0</v>
      </c>
      <c r="I1707" s="724" t="e">
        <f>I1702 * (E1707 * (1+F1707/100))</f>
        <v>#REF!</v>
      </c>
      <c r="J1707" s="725" t="e">
        <f>H1707 * I1702</f>
        <v>#REF!</v>
      </c>
    </row>
    <row r="1708" spans="1:10" x14ac:dyDescent="0.35">
      <c r="A1708" s="565">
        <v>119075</v>
      </c>
      <c r="B1708" s="556"/>
      <c r="C1708" s="637" t="s">
        <v>604</v>
      </c>
      <c r="D1708" s="638" t="s">
        <v>89</v>
      </c>
      <c r="E1708" s="639">
        <v>0</v>
      </c>
      <c r="F1708" s="640"/>
      <c r="G1708" s="570">
        <v>98615</v>
      </c>
      <c r="H1708" s="571">
        <f>TRUNC(E1708* (1 + F1708 / 100) * G1708,2)</f>
        <v>0</v>
      </c>
      <c r="I1708" s="724" t="e">
        <f>I1702 * (E1708 * (1+F1708/100))</f>
        <v>#REF!</v>
      </c>
      <c r="J1708" s="725" t="e">
        <f>H1708 * I1702</f>
        <v>#REF!</v>
      </c>
    </row>
    <row r="1709" spans="1:10" x14ac:dyDescent="0.35">
      <c r="A1709" s="565">
        <v>119076</v>
      </c>
      <c r="B1709" s="556"/>
      <c r="C1709" s="637" t="s">
        <v>605</v>
      </c>
      <c r="D1709" s="638" t="s">
        <v>89</v>
      </c>
      <c r="E1709" s="639">
        <v>0</v>
      </c>
      <c r="F1709" s="640"/>
      <c r="G1709" s="570">
        <v>70585</v>
      </c>
      <c r="H1709" s="571">
        <f>TRUNC(E1709* (1 + F1709 / 100) * G1709,2)</f>
        <v>0</v>
      </c>
      <c r="I1709" s="724" t="e">
        <f>I1702 * (E1709 * (1+F1709/100))</f>
        <v>#REF!</v>
      </c>
      <c r="J1709" s="725" t="e">
        <f>H1709 * I1702</f>
        <v>#REF!</v>
      </c>
    </row>
    <row r="1710" spans="1:10" x14ac:dyDescent="0.35">
      <c r="A1710" s="582" t="s">
        <v>314</v>
      </c>
      <c r="B1710" s="554"/>
      <c r="C1710" s="630"/>
      <c r="D1710" s="631"/>
      <c r="E1710" s="554"/>
      <c r="F1710" s="555"/>
      <c r="G1710" s="577" t="s">
        <v>315</v>
      </c>
      <c r="H1710" s="635">
        <f>SUM(H1705:H1709)</f>
        <v>0</v>
      </c>
      <c r="I1710" s="636"/>
      <c r="J1710" s="635" t="e">
        <f>SUM(J1705:J1709)</f>
        <v>#REF!</v>
      </c>
    </row>
    <row r="1711" spans="1:10" x14ac:dyDescent="0.35">
      <c r="A1711" s="565" t="s">
        <v>316</v>
      </c>
      <c r="B1711" s="554"/>
      <c r="C1711" s="633" t="s">
        <v>317</v>
      </c>
      <c r="D1711" s="631"/>
      <c r="E1711" s="554"/>
      <c r="F1711" s="555"/>
      <c r="G1711" s="577"/>
      <c r="H1711" s="578"/>
      <c r="I1711" s="634"/>
      <c r="J1711" s="578"/>
    </row>
    <row r="1712" spans="1:10" x14ac:dyDescent="0.35">
      <c r="A1712" s="565">
        <v>200022</v>
      </c>
      <c r="B1712" s="556"/>
      <c r="C1712" s="637" t="s">
        <v>395</v>
      </c>
      <c r="D1712" s="638" t="s">
        <v>319</v>
      </c>
      <c r="E1712" s="639">
        <v>0.4</v>
      </c>
      <c r="F1712" s="640"/>
      <c r="G1712" s="570">
        <v>144051</v>
      </c>
      <c r="H1712" s="571">
        <f>TRUNC(E1712* (1 + F1712 / 100) * G1712,2)</f>
        <v>57620.4</v>
      </c>
      <c r="I1712" s="724" t="e">
        <f>I1702 * (E1712 * (1+F1712/100))</f>
        <v>#REF!</v>
      </c>
      <c r="J1712" s="725" t="e">
        <f>H1712 * I1702</f>
        <v>#REF!</v>
      </c>
    </row>
    <row r="1713" spans="1:10" x14ac:dyDescent="0.35">
      <c r="A1713" s="582" t="s">
        <v>320</v>
      </c>
      <c r="B1713" s="554"/>
      <c r="C1713" s="630"/>
      <c r="D1713" s="631"/>
      <c r="E1713" s="554"/>
      <c r="F1713" s="555"/>
      <c r="G1713" s="577" t="s">
        <v>381</v>
      </c>
      <c r="H1713" s="635">
        <f>SUM(H1711:H1712)</f>
        <v>57620.4</v>
      </c>
      <c r="I1713" s="636"/>
      <c r="J1713" s="635" t="e">
        <f>SUM(J1711:J1712)</f>
        <v>#REF!</v>
      </c>
    </row>
    <row r="1714" spans="1:10" x14ac:dyDescent="0.35">
      <c r="A1714" s="565" t="s">
        <v>322</v>
      </c>
      <c r="B1714" s="554"/>
      <c r="C1714" s="641" t="s">
        <v>323</v>
      </c>
      <c r="D1714" s="631"/>
      <c r="E1714" s="554"/>
      <c r="F1714" s="555"/>
      <c r="G1714" s="577"/>
      <c r="H1714" s="578"/>
      <c r="I1714" s="634"/>
      <c r="J1714" s="578"/>
    </row>
    <row r="1715" spans="1:10" x14ac:dyDescent="0.35">
      <c r="A1715" s="565">
        <v>300026</v>
      </c>
      <c r="B1715" s="556"/>
      <c r="C1715" s="637" t="s">
        <v>324</v>
      </c>
      <c r="D1715" s="638" t="s">
        <v>189</v>
      </c>
      <c r="E1715" s="639">
        <v>2.3290000000000002</v>
      </c>
      <c r="F1715" s="640"/>
      <c r="G1715" s="570">
        <v>2089</v>
      </c>
      <c r="H1715" s="571">
        <f>TRUNC(E1715* (1 + F1715 / 100) * G1715,2)</f>
        <v>4865.28</v>
      </c>
      <c r="I1715" s="724" t="e">
        <f>I1702 * (E1715 * (1+F1715/100))</f>
        <v>#REF!</v>
      </c>
      <c r="J1715" s="725" t="e">
        <f>H1715 * I1702</f>
        <v>#REF!</v>
      </c>
    </row>
    <row r="1716" spans="1:10" x14ac:dyDescent="0.35">
      <c r="A1716" s="582" t="s">
        <v>325</v>
      </c>
      <c r="B1716" s="554"/>
      <c r="C1716" s="630"/>
      <c r="D1716" s="631"/>
      <c r="E1716" s="554"/>
      <c r="F1716" s="555"/>
      <c r="G1716" s="577" t="s">
        <v>326</v>
      </c>
      <c r="H1716" s="635">
        <f>SUM(H1714:H1715)</f>
        <v>4865.28</v>
      </c>
      <c r="I1716" s="636"/>
      <c r="J1716" s="635" t="e">
        <f>SUM(J1714:J1715)</f>
        <v>#REF!</v>
      </c>
    </row>
    <row r="1717" spans="1:10" x14ac:dyDescent="0.35">
      <c r="A1717" s="543" t="s">
        <v>327</v>
      </c>
      <c r="B1717" s="27"/>
      <c r="C1717" s="633" t="s">
        <v>328</v>
      </c>
      <c r="D1717" s="631"/>
      <c r="E1717" s="554"/>
      <c r="F1717" s="555"/>
      <c r="G1717" s="577"/>
      <c r="H1717" s="578"/>
      <c r="I1717" s="636"/>
      <c r="J1717" s="578"/>
    </row>
    <row r="1718" spans="1:10" x14ac:dyDescent="0.35">
      <c r="A1718" s="565"/>
      <c r="B1718" s="556"/>
      <c r="C1718" s="637"/>
      <c r="D1718" s="638"/>
      <c r="E1718" s="639"/>
      <c r="F1718" s="640"/>
      <c r="G1718" s="570"/>
      <c r="H1718" s="571"/>
      <c r="I1718" s="724"/>
      <c r="J1718" s="571"/>
    </row>
    <row r="1719" spans="1:10" x14ac:dyDescent="0.35">
      <c r="A1719" s="582" t="s">
        <v>329</v>
      </c>
      <c r="B1719" s="27"/>
      <c r="C1719" s="630"/>
      <c r="D1719" s="631"/>
      <c r="E1719" s="554"/>
      <c r="F1719" s="555"/>
      <c r="G1719" s="577" t="s">
        <v>383</v>
      </c>
      <c r="H1719" s="571">
        <f>SUM(H1717:H1718)</f>
        <v>0</v>
      </c>
      <c r="I1719" s="636"/>
      <c r="J1719" s="571">
        <f>SUM(J1717:J1718)</f>
        <v>0</v>
      </c>
    </row>
    <row r="1720" spans="1:10" x14ac:dyDescent="0.35">
      <c r="A1720" s="543"/>
      <c r="B1720" s="642"/>
      <c r="C1720" s="630"/>
      <c r="D1720" s="631"/>
      <c r="E1720" s="554"/>
      <c r="F1720" s="555"/>
      <c r="G1720" s="577"/>
      <c r="H1720" s="578"/>
      <c r="I1720" s="634"/>
      <c r="J1720" s="578"/>
    </row>
    <row r="1721" spans="1:10" ht="15" thickBot="1" x14ac:dyDescent="0.4">
      <c r="A1721" s="543" t="s">
        <v>92</v>
      </c>
      <c r="B1721" s="642"/>
      <c r="C1721" s="643"/>
      <c r="D1721" s="644"/>
      <c r="E1721" s="645"/>
      <c r="F1721" s="646" t="s">
        <v>331</v>
      </c>
      <c r="G1721" s="593">
        <f>SUM(H1703:H1720)/2</f>
        <v>62485.68</v>
      </c>
      <c r="H1721" s="594">
        <f>IF($A$2="CD",IF($A$3=1,ROUND(SUM(H1703:H1720)/2,0),IF($A$3=3,ROUND(SUM(H1703:H1720)/2,-1),SUM(H1703:H1720)/2)),SUM(H1703:H1720)/2)</f>
        <v>62486</v>
      </c>
      <c r="I1721" s="595"/>
      <c r="J1721" s="594" t="e">
        <f>IF($A$2="CD",IF($A$3=1,ROUND(SUM(J1703:J1720)/2,0),IF($A$3=3,ROUND(SUM(J1703:J1720)/2,-1),SUM(J1703:J1720)/2)),SUM(J1703:J1720)/2)</f>
        <v>#REF!</v>
      </c>
    </row>
    <row r="1722" spans="1:10" ht="15" thickTop="1" x14ac:dyDescent="0.35">
      <c r="A1722" s="543" t="s">
        <v>364</v>
      </c>
      <c r="B1722" s="642"/>
      <c r="C1722" s="647" t="s">
        <v>256</v>
      </c>
      <c r="D1722" s="648"/>
      <c r="E1722" s="649"/>
      <c r="F1722" s="650"/>
      <c r="G1722" s="603"/>
      <c r="H1722" s="604"/>
      <c r="I1722" s="579"/>
      <c r="J1722" s="604"/>
    </row>
    <row r="1723" spans="1:10" x14ac:dyDescent="0.35">
      <c r="A1723" s="565" t="s">
        <v>263</v>
      </c>
      <c r="B1723" s="642"/>
      <c r="C1723" s="732" t="s">
        <v>234</v>
      </c>
      <c r="D1723" s="733"/>
      <c r="E1723" s="734"/>
      <c r="F1723" s="654">
        <f>$F$3</f>
        <v>0.15</v>
      </c>
      <c r="G1723" s="729"/>
      <c r="H1723" s="730">
        <f>ROUND(H1721*F1723,2)</f>
        <v>9372.9</v>
      </c>
      <c r="I1723" s="579"/>
      <c r="J1723" s="730" t="e">
        <f>ROUND(J1721*H1723,2)</f>
        <v>#REF!</v>
      </c>
    </row>
    <row r="1724" spans="1:10" x14ac:dyDescent="0.35">
      <c r="A1724" s="565" t="s">
        <v>365</v>
      </c>
      <c r="B1724" s="642"/>
      <c r="C1724" s="732" t="s">
        <v>236</v>
      </c>
      <c r="D1724" s="733"/>
      <c r="E1724" s="734"/>
      <c r="F1724" s="654">
        <f>$G$3</f>
        <v>0.02</v>
      </c>
      <c r="G1724" s="729"/>
      <c r="H1724" s="730">
        <f>ROUND(H1721*F1724,2)</f>
        <v>1249.72</v>
      </c>
      <c r="I1724" s="579"/>
      <c r="J1724" s="730" t="e">
        <f>ROUND(J1721*H1724,2)</f>
        <v>#REF!</v>
      </c>
    </row>
    <row r="1725" spans="1:10" x14ac:dyDescent="0.35">
      <c r="A1725" s="565" t="s">
        <v>265</v>
      </c>
      <c r="B1725" s="642"/>
      <c r="C1725" s="732" t="s">
        <v>238</v>
      </c>
      <c r="D1725" s="733"/>
      <c r="E1725" s="734"/>
      <c r="F1725" s="654">
        <f>$H$3</f>
        <v>0.05</v>
      </c>
      <c r="G1725" s="729"/>
      <c r="H1725" s="730">
        <f>ROUND(H1721*F1725,2)</f>
        <v>3124.3</v>
      </c>
      <c r="I1725" s="579"/>
      <c r="J1725" s="730" t="e">
        <f>ROUND(J1721*H1725,2)</f>
        <v>#REF!</v>
      </c>
    </row>
    <row r="1726" spans="1:10" x14ac:dyDescent="0.35">
      <c r="A1726" s="565" t="s">
        <v>267</v>
      </c>
      <c r="B1726" s="642"/>
      <c r="C1726" s="732" t="s">
        <v>242</v>
      </c>
      <c r="D1726" s="733"/>
      <c r="E1726" s="734"/>
      <c r="F1726" s="654">
        <f>$I$3</f>
        <v>0.19</v>
      </c>
      <c r="G1726" s="729"/>
      <c r="H1726" s="730">
        <f>ROUND(H1725*F1726,2)</f>
        <v>593.62</v>
      </c>
      <c r="I1726" s="579"/>
      <c r="J1726" s="730" t="e">
        <f>ROUND(J1725*H1726,2)</f>
        <v>#REF!</v>
      </c>
    </row>
    <row r="1727" spans="1:10" x14ac:dyDescent="0.35">
      <c r="A1727" s="543" t="s">
        <v>366</v>
      </c>
      <c r="B1727" s="642"/>
      <c r="C1727" s="633" t="s">
        <v>367</v>
      </c>
      <c r="D1727" s="631"/>
      <c r="E1727" s="554"/>
      <c r="F1727" s="555"/>
      <c r="G1727" s="612"/>
      <c r="H1727" s="613">
        <f>SUM(H1723:H1726)</f>
        <v>14340.539999999999</v>
      </c>
      <c r="I1727" s="588"/>
      <c r="J1727" s="613" t="e">
        <f>SUM(J1723:J1726)</f>
        <v>#REF!</v>
      </c>
    </row>
    <row r="1728" spans="1:10" ht="15" thickBot="1" x14ac:dyDescent="0.4">
      <c r="A1728" s="543" t="s">
        <v>368</v>
      </c>
      <c r="B1728" s="642"/>
      <c r="C1728" s="655"/>
      <c r="D1728" s="656"/>
      <c r="E1728" s="645"/>
      <c r="F1728" s="646" t="s">
        <v>369</v>
      </c>
      <c r="G1728" s="617">
        <f>H1727+H1721</f>
        <v>76826.539999999994</v>
      </c>
      <c r="H1728" s="594">
        <f>IF($A$3=2,ROUND((H1721+H1727),2),IF($A$3=3,ROUND((H1721+H1727),-1),ROUND((H1721+H1727),0)))</f>
        <v>76827</v>
      </c>
      <c r="I1728" s="595"/>
      <c r="J1728" s="594" t="e">
        <f>IF($A$3=2,ROUND((J1721+J1727),2),IF($A$3=3,ROUND((J1721+J1727),-1),ROUND((J1721+J1727),0)))</f>
        <v>#REF!</v>
      </c>
    </row>
    <row r="1729" spans="1:10" ht="15" thickTop="1" x14ac:dyDescent="0.35">
      <c r="C1729" s="27"/>
      <c r="D1729" s="90"/>
      <c r="E1729" s="27"/>
      <c r="F1729" s="27"/>
      <c r="G1729" s="27"/>
      <c r="H1729" s="27"/>
      <c r="I1729" s="554"/>
      <c r="J1729" s="555"/>
    </row>
    <row r="1730" spans="1:10" x14ac:dyDescent="0.35">
      <c r="C1730" s="27"/>
      <c r="D1730" s="90"/>
      <c r="E1730" s="27"/>
      <c r="F1730" s="27"/>
      <c r="G1730" s="27"/>
      <c r="H1730" s="27"/>
      <c r="I1730" s="554"/>
      <c r="J1730" s="555"/>
    </row>
    <row r="1731" spans="1:10" ht="15" thickBot="1" x14ac:dyDescent="0.4">
      <c r="C1731" s="27"/>
      <c r="D1731" s="90"/>
      <c r="E1731" s="27"/>
      <c r="F1731" s="27"/>
      <c r="G1731" s="27"/>
      <c r="H1731" s="27"/>
      <c r="I1731" s="554"/>
      <c r="J1731" s="555"/>
    </row>
    <row r="1732" spans="1:10" ht="15" thickTop="1" x14ac:dyDescent="0.35">
      <c r="A1732" s="543" t="s">
        <v>606</v>
      </c>
      <c r="B1732" s="554"/>
      <c r="C1732" s="901" t="s">
        <v>186</v>
      </c>
      <c r="D1732" s="902"/>
      <c r="E1732" s="902"/>
      <c r="F1732" s="902"/>
      <c r="G1732" s="597"/>
      <c r="H1732" s="618" t="s">
        <v>377</v>
      </c>
      <c r="I1732" s="619" t="s">
        <v>378</v>
      </c>
      <c r="J1732" s="558" t="s">
        <v>379</v>
      </c>
    </row>
    <row r="1733" spans="1:10" x14ac:dyDescent="0.35">
      <c r="A1733" s="543"/>
      <c r="B1733" s="554"/>
      <c r="C1733" s="903"/>
      <c r="D1733" s="904"/>
      <c r="E1733" s="904"/>
      <c r="F1733" s="904"/>
      <c r="G1733" s="598"/>
      <c r="H1733" s="620" t="e">
        <f>"ITEM:   "&amp;PRESUPUESTO!#REF!</f>
        <v>#REF!</v>
      </c>
      <c r="I1733" s="621" t="e">
        <f>PRESUPUESTO!#REF!</f>
        <v>#REF!</v>
      </c>
      <c r="J1733" s="562"/>
    </row>
    <row r="1734" spans="1:10" x14ac:dyDescent="0.35">
      <c r="A1734" s="622" t="s">
        <v>301</v>
      </c>
      <c r="B1734" s="623"/>
      <c r="C1734" s="624" t="s">
        <v>88</v>
      </c>
      <c r="D1734" s="625" t="s">
        <v>89</v>
      </c>
      <c r="E1734" s="626" t="s">
        <v>90</v>
      </c>
      <c r="F1734" s="627" t="s">
        <v>302</v>
      </c>
      <c r="G1734" s="628" t="s">
        <v>303</v>
      </c>
      <c r="H1734" s="571" t="s">
        <v>304</v>
      </c>
      <c r="I1734" s="629"/>
      <c r="J1734" s="571" t="s">
        <v>304</v>
      </c>
    </row>
    <row r="1735" spans="1:10" x14ac:dyDescent="0.35">
      <c r="A1735" s="565"/>
      <c r="B1735" s="554"/>
      <c r="C1735" s="630"/>
      <c r="D1735" s="631"/>
      <c r="E1735" s="554"/>
      <c r="F1735" s="555"/>
      <c r="G1735" s="577"/>
      <c r="H1735" s="578"/>
      <c r="I1735" s="632"/>
      <c r="J1735" s="578"/>
    </row>
    <row r="1736" spans="1:10" x14ac:dyDescent="0.35">
      <c r="A1736" s="565" t="s">
        <v>305</v>
      </c>
      <c r="B1736" s="554"/>
      <c r="C1736" s="633" t="s">
        <v>306</v>
      </c>
      <c r="D1736" s="631"/>
      <c r="E1736" s="554"/>
      <c r="F1736" s="555"/>
      <c r="G1736" s="577"/>
      <c r="H1736" s="578"/>
      <c r="I1736" s="634"/>
      <c r="J1736" s="578"/>
    </row>
    <row r="1737" spans="1:10" x14ac:dyDescent="0.35">
      <c r="A1737" s="565">
        <v>119122</v>
      </c>
      <c r="B1737" s="556"/>
      <c r="C1737" s="637" t="s">
        <v>574</v>
      </c>
      <c r="D1737" s="638" t="s">
        <v>527</v>
      </c>
      <c r="E1737" s="639">
        <v>1</v>
      </c>
      <c r="F1737" s="640">
        <v>1</v>
      </c>
      <c r="G1737" s="570">
        <v>5265</v>
      </c>
      <c r="H1737" s="571">
        <f>TRUNC(E1737* (1 + F1737 / 100) * G1737,2)</f>
        <v>5317.65</v>
      </c>
      <c r="I1737" s="724" t="e">
        <f>I1733 * (E1737 * (1+F1737/100))</f>
        <v>#REF!</v>
      </c>
      <c r="J1737" s="725" t="e">
        <f>H1737 * I1733</f>
        <v>#REF!</v>
      </c>
    </row>
    <row r="1738" spans="1:10" x14ac:dyDescent="0.35">
      <c r="A1738" s="565">
        <v>119157</v>
      </c>
      <c r="B1738" s="556"/>
      <c r="C1738" s="637" t="s">
        <v>575</v>
      </c>
      <c r="D1738" s="638" t="s">
        <v>89</v>
      </c>
      <c r="E1738" s="639">
        <v>1</v>
      </c>
      <c r="F1738" s="640"/>
      <c r="G1738" s="570">
        <v>56364</v>
      </c>
      <c r="H1738" s="571">
        <f>TRUNC(E1738* (1 + F1738 / 100) * G1738,2)</f>
        <v>56364</v>
      </c>
      <c r="I1738" s="724" t="e">
        <f>I1733 * (E1738 * (1+F1738/100))</f>
        <v>#REF!</v>
      </c>
      <c r="J1738" s="725" t="e">
        <f>H1738 * I1733</f>
        <v>#REF!</v>
      </c>
    </row>
    <row r="1739" spans="1:10" x14ac:dyDescent="0.35">
      <c r="A1739" s="565">
        <v>119134</v>
      </c>
      <c r="B1739" s="556"/>
      <c r="C1739" s="637" t="s">
        <v>576</v>
      </c>
      <c r="D1739" s="638" t="s">
        <v>89</v>
      </c>
      <c r="E1739" s="639">
        <v>1</v>
      </c>
      <c r="F1739" s="640"/>
      <c r="G1739" s="570">
        <v>507</v>
      </c>
      <c r="H1739" s="571">
        <f>TRUNC(E1739* (1 + F1739 / 100) * G1739,2)</f>
        <v>507</v>
      </c>
      <c r="I1739" s="724" t="e">
        <f>I1733 * (E1739 * (1+F1739/100))</f>
        <v>#REF!</v>
      </c>
      <c r="J1739" s="725" t="e">
        <f>H1739 * I1733</f>
        <v>#REF!</v>
      </c>
    </row>
    <row r="1740" spans="1:10" x14ac:dyDescent="0.35">
      <c r="A1740" s="582" t="s">
        <v>314</v>
      </c>
      <c r="B1740" s="554"/>
      <c r="C1740" s="630"/>
      <c r="D1740" s="631"/>
      <c r="E1740" s="554"/>
      <c r="F1740" s="555"/>
      <c r="G1740" s="577" t="s">
        <v>315</v>
      </c>
      <c r="H1740" s="635">
        <f>SUM(H1736:H1739)</f>
        <v>62188.65</v>
      </c>
      <c r="I1740" s="636"/>
      <c r="J1740" s="635" t="e">
        <f>SUM(J1736:J1739)</f>
        <v>#REF!</v>
      </c>
    </row>
    <row r="1741" spans="1:10" x14ac:dyDescent="0.35">
      <c r="A1741" s="565" t="s">
        <v>316</v>
      </c>
      <c r="B1741" s="554"/>
      <c r="C1741" s="633" t="s">
        <v>317</v>
      </c>
      <c r="D1741" s="631"/>
      <c r="E1741" s="554"/>
      <c r="F1741" s="555"/>
      <c r="G1741" s="577"/>
      <c r="H1741" s="578"/>
      <c r="I1741" s="634"/>
      <c r="J1741" s="578"/>
    </row>
    <row r="1742" spans="1:10" x14ac:dyDescent="0.35">
      <c r="A1742" s="565">
        <v>200018</v>
      </c>
      <c r="B1742" s="556"/>
      <c r="C1742" s="637" t="s">
        <v>577</v>
      </c>
      <c r="D1742" s="638" t="s">
        <v>319</v>
      </c>
      <c r="E1742" s="639">
        <v>5.67</v>
      </c>
      <c r="F1742" s="640"/>
      <c r="G1742" s="570">
        <v>43991</v>
      </c>
      <c r="H1742" s="571">
        <f>TRUNC(E1742* (1 + F1742 / 100) * G1742,2)</f>
        <v>249428.97</v>
      </c>
      <c r="I1742" s="724" t="e">
        <f>I1733 * (E1742 * (1+F1742/100))</f>
        <v>#REF!</v>
      </c>
      <c r="J1742" s="725" t="e">
        <f>H1742 * I1733</f>
        <v>#REF!</v>
      </c>
    </row>
    <row r="1743" spans="1:10" x14ac:dyDescent="0.35">
      <c r="A1743" s="582" t="s">
        <v>320</v>
      </c>
      <c r="B1743" s="554"/>
      <c r="C1743" s="630"/>
      <c r="D1743" s="631"/>
      <c r="E1743" s="554"/>
      <c r="F1743" s="555"/>
      <c r="G1743" s="577" t="s">
        <v>381</v>
      </c>
      <c r="H1743" s="635">
        <f>SUM(H1741:H1742)</f>
        <v>249428.97</v>
      </c>
      <c r="I1743" s="636"/>
      <c r="J1743" s="635" t="e">
        <f>SUM(J1741:J1742)</f>
        <v>#REF!</v>
      </c>
    </row>
    <row r="1744" spans="1:10" x14ac:dyDescent="0.35">
      <c r="A1744" s="565" t="s">
        <v>322</v>
      </c>
      <c r="B1744" s="554"/>
      <c r="C1744" s="641" t="s">
        <v>323</v>
      </c>
      <c r="D1744" s="631"/>
      <c r="E1744" s="554"/>
      <c r="F1744" s="555"/>
      <c r="G1744" s="577"/>
      <c r="H1744" s="578"/>
      <c r="I1744" s="634"/>
      <c r="J1744" s="578"/>
    </row>
    <row r="1745" spans="1:10" x14ac:dyDescent="0.35">
      <c r="A1745" s="565">
        <v>300026</v>
      </c>
      <c r="B1745" s="556"/>
      <c r="C1745" s="637" t="s">
        <v>324</v>
      </c>
      <c r="D1745" s="638" t="s">
        <v>189</v>
      </c>
      <c r="E1745" s="639">
        <v>8</v>
      </c>
      <c r="F1745" s="640"/>
      <c r="G1745" s="570">
        <v>2089</v>
      </c>
      <c r="H1745" s="571">
        <f>TRUNC(E1745* (1 + F1745 / 100) * G1745,2)</f>
        <v>16712</v>
      </c>
      <c r="I1745" s="724" t="e">
        <f>I1733 * (E1745 * (1+F1745/100))</f>
        <v>#REF!</v>
      </c>
      <c r="J1745" s="725" t="e">
        <f>H1745 * I1733</f>
        <v>#REF!</v>
      </c>
    </row>
    <row r="1746" spans="1:10" x14ac:dyDescent="0.35">
      <c r="A1746" s="582" t="s">
        <v>325</v>
      </c>
      <c r="B1746" s="554"/>
      <c r="C1746" s="630"/>
      <c r="D1746" s="631"/>
      <c r="E1746" s="554"/>
      <c r="F1746" s="555"/>
      <c r="G1746" s="577" t="s">
        <v>326</v>
      </c>
      <c r="H1746" s="635">
        <f>SUM(H1744:H1745)</f>
        <v>16712</v>
      </c>
      <c r="I1746" s="636"/>
      <c r="J1746" s="635" t="e">
        <f>SUM(J1744:J1745)</f>
        <v>#REF!</v>
      </c>
    </row>
    <row r="1747" spans="1:10" x14ac:dyDescent="0.35">
      <c r="A1747" s="543" t="s">
        <v>327</v>
      </c>
      <c r="B1747" s="27"/>
      <c r="C1747" s="633" t="s">
        <v>328</v>
      </c>
      <c r="D1747" s="631"/>
      <c r="E1747" s="554"/>
      <c r="F1747" s="555"/>
      <c r="G1747" s="577"/>
      <c r="H1747" s="578"/>
      <c r="I1747" s="636"/>
      <c r="J1747" s="578"/>
    </row>
    <row r="1748" spans="1:10" x14ac:dyDescent="0.35">
      <c r="A1748" s="565"/>
      <c r="B1748" s="556"/>
      <c r="C1748" s="637"/>
      <c r="D1748" s="638"/>
      <c r="E1748" s="639"/>
      <c r="F1748" s="640"/>
      <c r="G1748" s="570"/>
      <c r="H1748" s="571"/>
      <c r="I1748" s="724"/>
      <c r="J1748" s="571"/>
    </row>
    <row r="1749" spans="1:10" x14ac:dyDescent="0.35">
      <c r="A1749" s="582" t="s">
        <v>329</v>
      </c>
      <c r="B1749" s="27"/>
      <c r="C1749" s="630"/>
      <c r="D1749" s="631"/>
      <c r="E1749" s="554"/>
      <c r="F1749" s="555"/>
      <c r="G1749" s="577" t="s">
        <v>383</v>
      </c>
      <c r="H1749" s="571">
        <f>SUM(H1747:H1748)</f>
        <v>0</v>
      </c>
      <c r="I1749" s="636"/>
      <c r="J1749" s="571">
        <f>SUM(J1747:J1748)</f>
        <v>0</v>
      </c>
    </row>
    <row r="1750" spans="1:10" x14ac:dyDescent="0.35">
      <c r="A1750" s="543"/>
      <c r="B1750" s="642"/>
      <c r="C1750" s="630"/>
      <c r="D1750" s="631"/>
      <c r="E1750" s="554"/>
      <c r="F1750" s="555"/>
      <c r="G1750" s="577"/>
      <c r="H1750" s="578"/>
      <c r="I1750" s="634"/>
      <c r="J1750" s="578"/>
    </row>
    <row r="1751" spans="1:10" ht="15" thickBot="1" x14ac:dyDescent="0.4">
      <c r="A1751" s="543" t="s">
        <v>92</v>
      </c>
      <c r="B1751" s="642"/>
      <c r="C1751" s="643"/>
      <c r="D1751" s="644"/>
      <c r="E1751" s="645"/>
      <c r="F1751" s="646" t="s">
        <v>331</v>
      </c>
      <c r="G1751" s="593">
        <f>SUM(H1734:H1750)/2</f>
        <v>328329.62</v>
      </c>
      <c r="H1751" s="594">
        <f>IF($A$2="CD",IF($A$3=1,ROUND(SUM(H1734:H1750)/2,0),IF($A$3=3,ROUND(SUM(H1734:H1750)/2,-1),SUM(H1734:H1750)/2)),SUM(H1734:H1750)/2)</f>
        <v>328330</v>
      </c>
      <c r="I1751" s="595"/>
      <c r="J1751" s="594" t="e">
        <f>IF($A$2="CD",IF($A$3=1,ROUND(SUM(J1734:J1750)/2,0),IF($A$3=3,ROUND(SUM(J1734:J1750)/2,-1),SUM(J1734:J1750)/2)),SUM(J1734:J1750)/2)</f>
        <v>#REF!</v>
      </c>
    </row>
    <row r="1752" spans="1:10" ht="15" thickTop="1" x14ac:dyDescent="0.35">
      <c r="A1752" s="543" t="s">
        <v>364</v>
      </c>
      <c r="B1752" s="642"/>
      <c r="C1752" s="647" t="s">
        <v>256</v>
      </c>
      <c r="D1752" s="648"/>
      <c r="E1752" s="649"/>
      <c r="F1752" s="650"/>
      <c r="G1752" s="603"/>
      <c r="H1752" s="604"/>
      <c r="I1752" s="579"/>
      <c r="J1752" s="604"/>
    </row>
    <row r="1753" spans="1:10" x14ac:dyDescent="0.35">
      <c r="A1753" s="565" t="s">
        <v>263</v>
      </c>
      <c r="B1753" s="642"/>
      <c r="C1753" s="732" t="s">
        <v>234</v>
      </c>
      <c r="D1753" s="733"/>
      <c r="E1753" s="734"/>
      <c r="F1753" s="654">
        <f>$F$3</f>
        <v>0.15</v>
      </c>
      <c r="G1753" s="729"/>
      <c r="H1753" s="730">
        <f>ROUND(H1751*F1753,2)</f>
        <v>49249.5</v>
      </c>
      <c r="I1753" s="579"/>
      <c r="J1753" s="730" t="e">
        <f>ROUND(J1751*H1753,2)</f>
        <v>#REF!</v>
      </c>
    </row>
    <row r="1754" spans="1:10" x14ac:dyDescent="0.35">
      <c r="A1754" s="565" t="s">
        <v>365</v>
      </c>
      <c r="B1754" s="642"/>
      <c r="C1754" s="732" t="s">
        <v>236</v>
      </c>
      <c r="D1754" s="733"/>
      <c r="E1754" s="734"/>
      <c r="F1754" s="654">
        <f>$G$3</f>
        <v>0.02</v>
      </c>
      <c r="G1754" s="729"/>
      <c r="H1754" s="730">
        <f>ROUND(H1751*F1754,2)</f>
        <v>6566.6</v>
      </c>
      <c r="I1754" s="579"/>
      <c r="J1754" s="730" t="e">
        <f>ROUND(J1751*H1754,2)</f>
        <v>#REF!</v>
      </c>
    </row>
    <row r="1755" spans="1:10" x14ac:dyDescent="0.35">
      <c r="A1755" s="565" t="s">
        <v>265</v>
      </c>
      <c r="B1755" s="642"/>
      <c r="C1755" s="732" t="s">
        <v>238</v>
      </c>
      <c r="D1755" s="733"/>
      <c r="E1755" s="734"/>
      <c r="F1755" s="654">
        <f>$H$3</f>
        <v>0.05</v>
      </c>
      <c r="G1755" s="729"/>
      <c r="H1755" s="730">
        <f>ROUND(H1751*F1755,2)</f>
        <v>16416.5</v>
      </c>
      <c r="I1755" s="579"/>
      <c r="J1755" s="730" t="e">
        <f>ROUND(J1751*H1755,2)</f>
        <v>#REF!</v>
      </c>
    </row>
    <row r="1756" spans="1:10" x14ac:dyDescent="0.35">
      <c r="A1756" s="565" t="s">
        <v>267</v>
      </c>
      <c r="B1756" s="642"/>
      <c r="C1756" s="732" t="s">
        <v>242</v>
      </c>
      <c r="D1756" s="733"/>
      <c r="E1756" s="734"/>
      <c r="F1756" s="654">
        <f>$I$3</f>
        <v>0.19</v>
      </c>
      <c r="G1756" s="729"/>
      <c r="H1756" s="730">
        <f>ROUND(H1755*F1756,2)</f>
        <v>3119.14</v>
      </c>
      <c r="I1756" s="579"/>
      <c r="J1756" s="730" t="e">
        <f>ROUND(J1755*H1756,2)</f>
        <v>#REF!</v>
      </c>
    </row>
    <row r="1757" spans="1:10" x14ac:dyDescent="0.35">
      <c r="A1757" s="543" t="s">
        <v>366</v>
      </c>
      <c r="B1757" s="642"/>
      <c r="C1757" s="633" t="s">
        <v>367</v>
      </c>
      <c r="D1757" s="631"/>
      <c r="E1757" s="554"/>
      <c r="F1757" s="555"/>
      <c r="G1757" s="612"/>
      <c r="H1757" s="613">
        <f>SUM(H1753:H1756)</f>
        <v>75351.740000000005</v>
      </c>
      <c r="I1757" s="588"/>
      <c r="J1757" s="613" t="e">
        <f>SUM(J1753:J1756)</f>
        <v>#REF!</v>
      </c>
    </row>
    <row r="1758" spans="1:10" ht="15" thickBot="1" x14ac:dyDescent="0.4">
      <c r="A1758" s="543" t="s">
        <v>368</v>
      </c>
      <c r="B1758" s="642"/>
      <c r="C1758" s="655"/>
      <c r="D1758" s="656"/>
      <c r="E1758" s="645"/>
      <c r="F1758" s="646" t="s">
        <v>369</v>
      </c>
      <c r="G1758" s="617">
        <f>H1757+H1751</f>
        <v>403681.74</v>
      </c>
      <c r="H1758" s="594">
        <f>IF($A$3=2,ROUND((H1751+H1757),2),IF($A$3=3,ROUND((H1751+H1757),-1),ROUND((H1751+H1757),0)))</f>
        <v>403682</v>
      </c>
      <c r="I1758" s="595"/>
      <c r="J1758" s="594" t="e">
        <f>IF($A$3=2,ROUND((J1751+J1757),2),IF($A$3=3,ROUND((J1751+J1757),-1),ROUND((J1751+J1757),0)))</f>
        <v>#REF!</v>
      </c>
    </row>
    <row r="1759" spans="1:10" ht="15" thickTop="1" x14ac:dyDescent="0.35">
      <c r="C1759" s="27"/>
      <c r="D1759" s="90"/>
      <c r="E1759" s="27"/>
      <c r="F1759" s="27"/>
      <c r="G1759" s="27"/>
      <c r="H1759" s="27"/>
      <c r="I1759" s="554"/>
      <c r="J1759" s="555"/>
    </row>
    <row r="1760" spans="1:10" ht="15" thickBot="1" x14ac:dyDescent="0.4">
      <c r="C1760" s="27"/>
      <c r="D1760" s="90"/>
      <c r="E1760" s="27"/>
      <c r="F1760" s="27"/>
      <c r="G1760" s="27"/>
      <c r="H1760" s="27"/>
      <c r="I1760" s="554"/>
      <c r="J1760" s="555"/>
    </row>
    <row r="1761" spans="1:10" ht="15" thickTop="1" x14ac:dyDescent="0.35">
      <c r="A1761" s="543" t="s">
        <v>607</v>
      </c>
      <c r="B1761" s="556"/>
      <c r="C1761" s="913" t="s">
        <v>187</v>
      </c>
      <c r="D1761" s="914"/>
      <c r="E1761" s="914"/>
      <c r="F1761" s="914"/>
      <c r="G1761" s="557"/>
      <c r="H1761" s="558" t="s">
        <v>394</v>
      </c>
      <c r="I1761" s="559" t="s">
        <v>299</v>
      </c>
      <c r="J1761" s="560" t="s">
        <v>95</v>
      </c>
    </row>
    <row r="1762" spans="1:10" x14ac:dyDescent="0.35">
      <c r="A1762" s="543"/>
      <c r="B1762" s="556"/>
      <c r="C1762" s="915"/>
      <c r="D1762" s="916"/>
      <c r="E1762" s="916"/>
      <c r="F1762" s="916"/>
      <c r="G1762" s="561"/>
      <c r="H1762" s="562" t="e">
        <f>"ITEM:   "&amp;PRESUPUESTO!#REF!</f>
        <v>#REF!</v>
      </c>
      <c r="I1762" s="599" t="e">
        <f>PRESUPUESTO!#REF!</f>
        <v>#REF!</v>
      </c>
      <c r="J1762" s="564"/>
    </row>
    <row r="1763" spans="1:10" x14ac:dyDescent="0.35">
      <c r="A1763" s="565" t="s">
        <v>301</v>
      </c>
      <c r="B1763" s="556"/>
      <c r="C1763" s="566" t="s">
        <v>88</v>
      </c>
      <c r="D1763" s="567" t="s">
        <v>89</v>
      </c>
      <c r="E1763" s="568" t="s">
        <v>90</v>
      </c>
      <c r="F1763" s="569" t="s">
        <v>302</v>
      </c>
      <c r="G1763" s="570" t="s">
        <v>303</v>
      </c>
      <c r="H1763" s="571" t="s">
        <v>304</v>
      </c>
      <c r="I1763" s="724"/>
      <c r="J1763" s="725" t="s">
        <v>304</v>
      </c>
    </row>
    <row r="1764" spans="1:10" x14ac:dyDescent="0.35">
      <c r="A1764" s="565"/>
      <c r="B1764" s="556"/>
      <c r="C1764" s="574"/>
      <c r="D1764" s="543"/>
      <c r="E1764" s="575"/>
      <c r="F1764" s="576"/>
      <c r="G1764" s="577"/>
      <c r="H1764" s="578"/>
      <c r="I1764" s="579"/>
      <c r="J1764" s="580"/>
    </row>
    <row r="1765" spans="1:10" x14ac:dyDescent="0.35">
      <c r="A1765" s="565" t="s">
        <v>305</v>
      </c>
      <c r="B1765" s="556"/>
      <c r="C1765" s="581" t="s">
        <v>306</v>
      </c>
      <c r="D1765" s="543"/>
      <c r="E1765" s="575"/>
      <c r="F1765" s="576"/>
      <c r="G1765" s="577"/>
      <c r="H1765" s="578"/>
      <c r="I1765" s="588"/>
      <c r="J1765" s="580"/>
    </row>
    <row r="1766" spans="1:10" x14ac:dyDescent="0.35">
      <c r="A1766" s="565">
        <v>111068</v>
      </c>
      <c r="B1766" s="556"/>
      <c r="C1766" s="566" t="s">
        <v>608</v>
      </c>
      <c r="D1766" s="567" t="s">
        <v>89</v>
      </c>
      <c r="E1766" s="568">
        <v>1</v>
      </c>
      <c r="F1766" s="569"/>
      <c r="G1766" s="570">
        <v>8664</v>
      </c>
      <c r="H1766" s="571">
        <f>TRUNC(E1766* (1 + F1766 / 100) * G1766,2)</f>
        <v>8664</v>
      </c>
      <c r="I1766" s="735" t="e">
        <f>I1762 * (E1766 * (1+F1766/100))</f>
        <v>#REF!</v>
      </c>
      <c r="J1766" s="725" t="e">
        <f>H1766 * I1762</f>
        <v>#REF!</v>
      </c>
    </row>
    <row r="1767" spans="1:10" x14ac:dyDescent="0.35">
      <c r="A1767" s="543" t="s">
        <v>314</v>
      </c>
      <c r="B1767" s="556"/>
      <c r="C1767" s="574"/>
      <c r="D1767" s="543"/>
      <c r="E1767" s="575"/>
      <c r="F1767" s="576"/>
      <c r="G1767" s="577" t="s">
        <v>315</v>
      </c>
      <c r="H1767" s="583">
        <f>SUM(H1765:H1766)</f>
        <v>8664</v>
      </c>
      <c r="I1767" s="579"/>
      <c r="J1767" s="584" t="e">
        <f>SUM(J1765:J1766)</f>
        <v>#REF!</v>
      </c>
    </row>
    <row r="1768" spans="1:10" x14ac:dyDescent="0.35">
      <c r="A1768" s="565" t="s">
        <v>316</v>
      </c>
      <c r="B1768" s="556"/>
      <c r="C1768" s="581" t="s">
        <v>317</v>
      </c>
      <c r="D1768" s="543"/>
      <c r="E1768" s="575"/>
      <c r="F1768" s="576"/>
      <c r="G1768" s="577"/>
      <c r="H1768" s="578"/>
      <c r="I1768" s="579"/>
      <c r="J1768" s="580"/>
    </row>
    <row r="1769" spans="1:10" x14ac:dyDescent="0.35">
      <c r="A1769" s="565">
        <v>200022</v>
      </c>
      <c r="B1769" s="556" t="s">
        <v>317</v>
      </c>
      <c r="C1769" s="566" t="s">
        <v>395</v>
      </c>
      <c r="D1769" s="567" t="s">
        <v>319</v>
      </c>
      <c r="E1769" s="568">
        <v>0.05</v>
      </c>
      <c r="F1769" s="569"/>
      <c r="G1769" s="570">
        <v>144051</v>
      </c>
      <c r="H1769" s="571">
        <f>TRUNC(E1769* (1 + F1769 / 100) * G1769,2)</f>
        <v>7202.55</v>
      </c>
      <c r="I1769" s="724" t="e">
        <f>I1762 * (E1769 * (1+F1769/100))</f>
        <v>#REF!</v>
      </c>
      <c r="J1769" s="725" t="e">
        <f>H1769 * I1762</f>
        <v>#REF!</v>
      </c>
    </row>
    <row r="1770" spans="1:10" x14ac:dyDescent="0.35">
      <c r="A1770" s="543" t="s">
        <v>320</v>
      </c>
      <c r="B1770" s="556"/>
      <c r="C1770" s="574"/>
      <c r="D1770" s="543"/>
      <c r="E1770" s="575"/>
      <c r="F1770" s="576"/>
      <c r="G1770" s="577" t="s">
        <v>321</v>
      </c>
      <c r="H1770" s="583">
        <f>SUM(H1768:H1769)</f>
        <v>7202.55</v>
      </c>
      <c r="I1770" s="579"/>
      <c r="J1770" s="584" t="e">
        <f>SUM(J1768:J1769)</f>
        <v>#REF!</v>
      </c>
    </row>
    <row r="1771" spans="1:10" x14ac:dyDescent="0.35">
      <c r="A1771" s="565" t="s">
        <v>322</v>
      </c>
      <c r="B1771" s="556"/>
      <c r="C1771" s="585" t="s">
        <v>323</v>
      </c>
      <c r="D1771" s="543"/>
      <c r="E1771" s="575"/>
      <c r="F1771" s="576"/>
      <c r="G1771" s="577"/>
      <c r="H1771" s="578"/>
      <c r="I1771" s="579"/>
      <c r="J1771" s="580"/>
    </row>
    <row r="1772" spans="1:10" x14ac:dyDescent="0.35">
      <c r="A1772" s="565">
        <v>300026</v>
      </c>
      <c r="B1772" s="556" t="s">
        <v>323</v>
      </c>
      <c r="C1772" s="566" t="s">
        <v>324</v>
      </c>
      <c r="D1772" s="567" t="s">
        <v>189</v>
      </c>
      <c r="E1772" s="568">
        <v>0.10299999999999999</v>
      </c>
      <c r="F1772" s="569"/>
      <c r="G1772" s="570">
        <v>2089</v>
      </c>
      <c r="H1772" s="571">
        <f>TRUNC(E1772* (1 + F1772 / 100) * G1772,2)</f>
        <v>215.16</v>
      </c>
      <c r="I1772" s="724" t="e">
        <f>I1762 * (E1772 * (1+F1772/100))</f>
        <v>#REF!</v>
      </c>
      <c r="J1772" s="725" t="e">
        <f>H1772 * I1762</f>
        <v>#REF!</v>
      </c>
    </row>
    <row r="1773" spans="1:10" x14ac:dyDescent="0.35">
      <c r="A1773" s="543" t="s">
        <v>325</v>
      </c>
      <c r="B1773" s="556"/>
      <c r="C1773" s="574"/>
      <c r="D1773" s="543"/>
      <c r="E1773" s="575"/>
      <c r="F1773" s="576"/>
      <c r="G1773" s="577" t="s">
        <v>326</v>
      </c>
      <c r="H1773" s="583">
        <f>SUM(H1771:H1772)</f>
        <v>215.16</v>
      </c>
      <c r="I1773" s="579"/>
      <c r="J1773" s="584" t="e">
        <f>SUM(J1771:J1772)</f>
        <v>#REF!</v>
      </c>
    </row>
    <row r="1774" spans="1:10" x14ac:dyDescent="0.35">
      <c r="A1774" s="543" t="s">
        <v>327</v>
      </c>
      <c r="B1774" s="586"/>
      <c r="C1774" s="581" t="s">
        <v>328</v>
      </c>
      <c r="D1774" s="543"/>
      <c r="E1774" s="575"/>
      <c r="F1774" s="576"/>
      <c r="G1774" s="577"/>
      <c r="H1774" s="578"/>
      <c r="I1774" s="579"/>
      <c r="J1774" s="580"/>
    </row>
    <row r="1775" spans="1:10" x14ac:dyDescent="0.35">
      <c r="A1775" s="565"/>
      <c r="B1775" s="556"/>
      <c r="C1775" s="566"/>
      <c r="D1775" s="567"/>
      <c r="E1775" s="568"/>
      <c r="F1775" s="569"/>
      <c r="G1775" s="570"/>
      <c r="H1775" s="571"/>
      <c r="I1775" s="724"/>
      <c r="J1775" s="725"/>
    </row>
    <row r="1776" spans="1:10" x14ac:dyDescent="0.35">
      <c r="A1776" s="582" t="s">
        <v>329</v>
      </c>
      <c r="B1776" s="586"/>
      <c r="C1776" s="574"/>
      <c r="D1776" s="543"/>
      <c r="E1776" s="575"/>
      <c r="F1776" s="576"/>
      <c r="G1776" s="577" t="s">
        <v>330</v>
      </c>
      <c r="H1776" s="571">
        <f>SUM(H1774:H1775)</f>
        <v>0</v>
      </c>
      <c r="I1776" s="579"/>
      <c r="J1776" s="725">
        <f>SUM(J1774:J1775)</f>
        <v>0</v>
      </c>
    </row>
    <row r="1777" spans="1:10" x14ac:dyDescent="0.35">
      <c r="A1777" s="543"/>
      <c r="B1777" s="587"/>
      <c r="C1777" s="574"/>
      <c r="D1777" s="543"/>
      <c r="E1777" s="575"/>
      <c r="F1777" s="576"/>
      <c r="G1777" s="577"/>
      <c r="H1777" s="578"/>
      <c r="I1777" s="579"/>
      <c r="J1777" s="580"/>
    </row>
    <row r="1778" spans="1:10" ht="15" thickBot="1" x14ac:dyDescent="0.4">
      <c r="A1778" s="543" t="s">
        <v>92</v>
      </c>
      <c r="B1778" s="587"/>
      <c r="C1778" s="589"/>
      <c r="D1778" s="590"/>
      <c r="E1778" s="591"/>
      <c r="F1778" s="592" t="s">
        <v>331</v>
      </c>
      <c r="G1778" s="593">
        <f>SUM(H1763:H1777)/2</f>
        <v>16081.71</v>
      </c>
      <c r="H1778" s="594">
        <f>IF($A$2="CD",IF($A$3=1,ROUND(SUM(H1763:H1777)/2,0),IF($A$3=3,ROUND(SUM(H1763:H1777)/2,-1),SUM(H1763:H1777)/2)),SUM(H1763:H1777)/2)</f>
        <v>16082</v>
      </c>
      <c r="I1778" s="595" t="e">
        <f>SUM(J1763:J1777)/2</f>
        <v>#REF!</v>
      </c>
      <c r="J1778" s="596" t="e">
        <f>IF($A$2="CD",IF($A$3=1,ROUND(SUM(J1763:J1777)/2,0),IF($A$3=3,ROUND(SUM(J1763:J1777)/2,-1),SUM(J1763:J1777)/2)),SUM(J1763:J1777)/2)</f>
        <v>#REF!</v>
      </c>
    </row>
    <row r="1779" spans="1:10" ht="15" thickTop="1" x14ac:dyDescent="0.35">
      <c r="A1779" s="543" t="s">
        <v>364</v>
      </c>
      <c r="B1779" s="587"/>
      <c r="C1779" s="600" t="s">
        <v>256</v>
      </c>
      <c r="D1779" s="601"/>
      <c r="E1779" s="602"/>
      <c r="F1779" s="658"/>
      <c r="G1779" s="603"/>
      <c r="H1779" s="604"/>
      <c r="I1779" s="579"/>
      <c r="J1779" s="605"/>
    </row>
    <row r="1780" spans="1:10" x14ac:dyDescent="0.35">
      <c r="A1780" s="565" t="s">
        <v>263</v>
      </c>
      <c r="B1780" s="587"/>
      <c r="C1780" s="726" t="s">
        <v>234</v>
      </c>
      <c r="D1780" s="727"/>
      <c r="E1780" s="728"/>
      <c r="F1780" s="659">
        <f>$F$3</f>
        <v>0.15</v>
      </c>
      <c r="G1780" s="729"/>
      <c r="H1780" s="730">
        <f>ROUND(H1778*F1780,2)</f>
        <v>2412.3000000000002</v>
      </c>
      <c r="I1780" s="579"/>
      <c r="J1780" s="725" t="e">
        <f>ROUND(J1778*F1780,2)</f>
        <v>#REF!</v>
      </c>
    </row>
    <row r="1781" spans="1:10" x14ac:dyDescent="0.35">
      <c r="A1781" s="565" t="s">
        <v>365</v>
      </c>
      <c r="B1781" s="587"/>
      <c r="C1781" s="726" t="s">
        <v>236</v>
      </c>
      <c r="D1781" s="727"/>
      <c r="E1781" s="728"/>
      <c r="F1781" s="659">
        <f>$G$3</f>
        <v>0.02</v>
      </c>
      <c r="G1781" s="729"/>
      <c r="H1781" s="730">
        <f>ROUND(H1778*F1781,2)</f>
        <v>321.64</v>
      </c>
      <c r="I1781" s="579"/>
      <c r="J1781" s="725" t="e">
        <f>ROUND(J1778*F1781,2)</f>
        <v>#REF!</v>
      </c>
    </row>
    <row r="1782" spans="1:10" x14ac:dyDescent="0.35">
      <c r="A1782" s="565" t="s">
        <v>265</v>
      </c>
      <c r="B1782" s="587"/>
      <c r="C1782" s="726" t="s">
        <v>238</v>
      </c>
      <c r="D1782" s="727"/>
      <c r="E1782" s="728"/>
      <c r="F1782" s="659">
        <f>$H$3</f>
        <v>0.05</v>
      </c>
      <c r="G1782" s="729"/>
      <c r="H1782" s="730">
        <f>ROUND(H1778*F1782,2)</f>
        <v>804.1</v>
      </c>
      <c r="I1782" s="579"/>
      <c r="J1782" s="725" t="e">
        <f>ROUND(J1778*F1782,2)</f>
        <v>#REF!</v>
      </c>
    </row>
    <row r="1783" spans="1:10" x14ac:dyDescent="0.35">
      <c r="A1783" s="565" t="s">
        <v>267</v>
      </c>
      <c r="B1783" s="587"/>
      <c r="C1783" s="726" t="s">
        <v>242</v>
      </c>
      <c r="D1783" s="727"/>
      <c r="E1783" s="728"/>
      <c r="F1783" s="659">
        <f>$I$3</f>
        <v>0.19</v>
      </c>
      <c r="G1783" s="729"/>
      <c r="H1783" s="730">
        <f>ROUND(H1782*F1783,2)</f>
        <v>152.78</v>
      </c>
      <c r="I1783" s="579"/>
      <c r="J1783" s="725" t="e">
        <f>ROUND(J1782*F1783,2)</f>
        <v>#REF!</v>
      </c>
    </row>
    <row r="1784" spans="1:10" x14ac:dyDescent="0.35">
      <c r="A1784" s="543" t="s">
        <v>366</v>
      </c>
      <c r="B1784" s="587"/>
      <c r="C1784" s="581" t="s">
        <v>367</v>
      </c>
      <c r="D1784" s="543"/>
      <c r="E1784" s="575"/>
      <c r="F1784" s="576"/>
      <c r="G1784" s="612"/>
      <c r="H1784" s="613">
        <f>SUM(H1780:H1783)</f>
        <v>3690.82</v>
      </c>
      <c r="I1784" s="588"/>
      <c r="J1784" s="614" t="e">
        <f>SUM(J1780:J1783)</f>
        <v>#REF!</v>
      </c>
    </row>
    <row r="1785" spans="1:10" ht="15" thickBot="1" x14ac:dyDescent="0.4">
      <c r="A1785" s="543" t="s">
        <v>368</v>
      </c>
      <c r="B1785" s="587"/>
      <c r="C1785" s="615"/>
      <c r="D1785" s="616"/>
      <c r="E1785" s="591"/>
      <c r="F1785" s="592" t="s">
        <v>369</v>
      </c>
      <c r="G1785" s="617">
        <f>H1784+H1778</f>
        <v>19772.82</v>
      </c>
      <c r="H1785" s="594">
        <f>IF($A$3=2,ROUND((H1778+H1784),2),IF($A$3=3,ROUND((H1778+H1784),-1),ROUND((H1778+H1784),0)))</f>
        <v>19773</v>
      </c>
      <c r="I1785" s="595"/>
      <c r="J1785" s="596" t="e">
        <f>IF($A$3=2,ROUND((J1778+J1784),2),IF($A$3=3,ROUND((J1778+J1784),-1),ROUND((J1778+J1784),0)))</f>
        <v>#REF!</v>
      </c>
    </row>
    <row r="1786" spans="1:10" ht="15" thickTop="1" x14ac:dyDescent="0.35">
      <c r="C1786" s="27"/>
      <c r="D1786" s="90"/>
      <c r="E1786" s="27"/>
      <c r="F1786" s="27"/>
      <c r="G1786" s="27"/>
      <c r="H1786" s="27"/>
      <c r="I1786" s="554"/>
      <c r="J1786" s="555"/>
    </row>
    <row r="1787" spans="1:10" ht="15" thickBot="1" x14ac:dyDescent="0.4">
      <c r="C1787" s="27"/>
      <c r="D1787" s="90"/>
      <c r="E1787" s="27"/>
      <c r="F1787" s="27"/>
      <c r="G1787" s="27"/>
      <c r="H1787" s="27"/>
      <c r="I1787" s="554"/>
      <c r="J1787" s="555"/>
    </row>
    <row r="1788" spans="1:10" ht="15" thickTop="1" x14ac:dyDescent="0.35">
      <c r="A1788" s="543" t="s">
        <v>609</v>
      </c>
      <c r="B1788" s="556"/>
      <c r="C1788" s="913" t="s">
        <v>188</v>
      </c>
      <c r="D1788" s="914"/>
      <c r="E1788" s="914"/>
      <c r="F1788" s="914"/>
      <c r="G1788" s="597"/>
      <c r="H1788" s="558" t="s">
        <v>610</v>
      </c>
      <c r="I1788" s="559" t="s">
        <v>299</v>
      </c>
      <c r="J1788" s="560" t="s">
        <v>95</v>
      </c>
    </row>
    <row r="1789" spans="1:10" x14ac:dyDescent="0.35">
      <c r="A1789" s="543"/>
      <c r="B1789" s="556"/>
      <c r="C1789" s="915"/>
      <c r="D1789" s="916"/>
      <c r="E1789" s="916"/>
      <c r="F1789" s="916"/>
      <c r="G1789" s="598"/>
      <c r="H1789" s="562" t="e">
        <f>"ITEM:   "&amp;PRESUPUESTO!#REF!</f>
        <v>#REF!</v>
      </c>
      <c r="I1789" s="599" t="e">
        <f>PRESUPUESTO!#REF!</f>
        <v>#REF!</v>
      </c>
      <c r="J1789" s="564"/>
    </row>
    <row r="1790" spans="1:10" x14ac:dyDescent="0.35">
      <c r="A1790" s="565" t="s">
        <v>301</v>
      </c>
      <c r="B1790" s="556"/>
      <c r="C1790" s="566" t="s">
        <v>88</v>
      </c>
      <c r="D1790" s="567" t="s">
        <v>89</v>
      </c>
      <c r="E1790" s="568" t="s">
        <v>90</v>
      </c>
      <c r="F1790" s="568" t="s">
        <v>302</v>
      </c>
      <c r="G1790" s="570" t="s">
        <v>303</v>
      </c>
      <c r="H1790" s="571" t="s">
        <v>304</v>
      </c>
      <c r="I1790" s="724"/>
      <c r="J1790" s="725" t="s">
        <v>304</v>
      </c>
    </row>
    <row r="1791" spans="1:10" x14ac:dyDescent="0.35">
      <c r="A1791" s="565"/>
      <c r="B1791" s="556"/>
      <c r="C1791" s="574"/>
      <c r="D1791" s="543"/>
      <c r="E1791" s="575"/>
      <c r="F1791" s="575"/>
      <c r="G1791" s="577"/>
      <c r="H1791" s="578"/>
      <c r="I1791" s="579"/>
      <c r="J1791" s="580"/>
    </row>
    <row r="1792" spans="1:10" x14ac:dyDescent="0.35">
      <c r="A1792" s="565" t="s">
        <v>305</v>
      </c>
      <c r="B1792" s="556"/>
      <c r="C1792" s="581" t="s">
        <v>306</v>
      </c>
      <c r="D1792" s="543"/>
      <c r="E1792" s="575"/>
      <c r="F1792" s="575"/>
      <c r="G1792" s="577"/>
      <c r="H1792" s="578"/>
      <c r="I1792" s="579"/>
      <c r="J1792" s="580"/>
    </row>
    <row r="1793" spans="1:10" x14ac:dyDescent="0.35">
      <c r="A1793" s="565">
        <v>100769</v>
      </c>
      <c r="B1793" s="556" t="s">
        <v>511</v>
      </c>
      <c r="C1793" s="566" t="s">
        <v>611</v>
      </c>
      <c r="D1793" s="567" t="s">
        <v>89</v>
      </c>
      <c r="E1793" s="568">
        <v>10</v>
      </c>
      <c r="F1793" s="568"/>
      <c r="G1793" s="570">
        <v>5227816</v>
      </c>
      <c r="H1793" s="571">
        <f>TRUNC(E1793* (1 + F1793 / 100) * G1793,2)</f>
        <v>52278160</v>
      </c>
      <c r="I1793" s="724" t="e">
        <f>I1789 * (E1793 * (1+F1793/100))</f>
        <v>#REF!</v>
      </c>
      <c r="J1793" s="725" t="e">
        <f>H1793 * I1789</f>
        <v>#REF!</v>
      </c>
    </row>
    <row r="1794" spans="1:10" x14ac:dyDescent="0.35">
      <c r="A1794" s="543" t="s">
        <v>314</v>
      </c>
      <c r="B1794" s="556"/>
      <c r="C1794" s="574"/>
      <c r="D1794" s="543"/>
      <c r="E1794" s="575"/>
      <c r="F1794" s="575"/>
      <c r="G1794" s="577" t="s">
        <v>315</v>
      </c>
      <c r="H1794" s="583">
        <f>SUM(H1792:H1793)</f>
        <v>52278160</v>
      </c>
      <c r="I1794" s="579"/>
      <c r="J1794" s="584" t="e">
        <f>SUM(J1792:J1793)</f>
        <v>#REF!</v>
      </c>
    </row>
    <row r="1795" spans="1:10" x14ac:dyDescent="0.35">
      <c r="A1795" s="565" t="s">
        <v>316</v>
      </c>
      <c r="B1795" s="556"/>
      <c r="C1795" s="581" t="s">
        <v>317</v>
      </c>
      <c r="D1795" s="543"/>
      <c r="E1795" s="575"/>
      <c r="F1795" s="575"/>
      <c r="G1795" s="577"/>
      <c r="H1795" s="578"/>
      <c r="I1795" s="579"/>
      <c r="J1795" s="580"/>
    </row>
    <row r="1796" spans="1:10" x14ac:dyDescent="0.35">
      <c r="A1796" s="565">
        <v>200019</v>
      </c>
      <c r="B1796" s="556" t="s">
        <v>317</v>
      </c>
      <c r="C1796" s="566" t="s">
        <v>612</v>
      </c>
      <c r="D1796" s="567" t="s">
        <v>319</v>
      </c>
      <c r="E1796" s="568">
        <v>393.87639999999999</v>
      </c>
      <c r="F1796" s="568"/>
      <c r="G1796" s="570">
        <v>62765</v>
      </c>
      <c r="H1796" s="571">
        <f>TRUNC(E1796* (1 + F1796 / 100) * G1796,2)</f>
        <v>24721652.239999998</v>
      </c>
      <c r="I1796" s="724" t="e">
        <f>I1789 * (E1796 * (1+F1796/100))</f>
        <v>#REF!</v>
      </c>
      <c r="J1796" s="725" t="e">
        <f>H1796 * I1789</f>
        <v>#REF!</v>
      </c>
    </row>
    <row r="1797" spans="1:10" x14ac:dyDescent="0.35">
      <c r="A1797" s="543" t="s">
        <v>320</v>
      </c>
      <c r="B1797" s="556"/>
      <c r="C1797" s="574"/>
      <c r="D1797" s="543"/>
      <c r="E1797" s="575"/>
      <c r="F1797" s="575"/>
      <c r="G1797" s="577" t="s">
        <v>321</v>
      </c>
      <c r="H1797" s="583">
        <f>SUM(H1795:H1796)</f>
        <v>24721652.239999998</v>
      </c>
      <c r="I1797" s="588"/>
      <c r="J1797" s="584" t="e">
        <f>SUM(J1795:J1796)</f>
        <v>#REF!</v>
      </c>
    </row>
    <row r="1798" spans="1:10" x14ac:dyDescent="0.35">
      <c r="A1798" s="565" t="s">
        <v>322</v>
      </c>
      <c r="B1798" s="556"/>
      <c r="C1798" s="585" t="s">
        <v>323</v>
      </c>
      <c r="D1798" s="543"/>
      <c r="E1798" s="575"/>
      <c r="F1798" s="575"/>
      <c r="G1798" s="577"/>
      <c r="H1798" s="578"/>
      <c r="I1798" s="579"/>
      <c r="J1798" s="580"/>
    </row>
    <row r="1799" spans="1:10" x14ac:dyDescent="0.35">
      <c r="A1799" s="565">
        <v>300026</v>
      </c>
      <c r="B1799" s="556" t="s">
        <v>323</v>
      </c>
      <c r="C1799" s="566" t="s">
        <v>324</v>
      </c>
      <c r="D1799" s="567" t="s">
        <v>189</v>
      </c>
      <c r="E1799" s="568">
        <v>0.1</v>
      </c>
      <c r="F1799" s="568"/>
      <c r="G1799" s="570">
        <v>2089</v>
      </c>
      <c r="H1799" s="571">
        <f>TRUNC(E1799* (1 + F1799 / 100) * G1799,2)</f>
        <v>208.9</v>
      </c>
      <c r="I1799" s="724" t="e">
        <f>I1789 * (E1799 * (1+F1799/100))</f>
        <v>#REF!</v>
      </c>
      <c r="J1799" s="725" t="e">
        <f>H1799 * I1789</f>
        <v>#REF!</v>
      </c>
    </row>
    <row r="1800" spans="1:10" x14ac:dyDescent="0.35">
      <c r="A1800" s="543" t="s">
        <v>325</v>
      </c>
      <c r="B1800" s="556"/>
      <c r="C1800" s="574"/>
      <c r="D1800" s="543"/>
      <c r="E1800" s="575"/>
      <c r="F1800" s="575"/>
      <c r="G1800" s="577" t="s">
        <v>326</v>
      </c>
      <c r="H1800" s="583">
        <f>SUM(H1798:H1799)</f>
        <v>208.9</v>
      </c>
      <c r="I1800" s="579"/>
      <c r="J1800" s="584" t="e">
        <f>SUM(J1798:J1799)</f>
        <v>#REF!</v>
      </c>
    </row>
    <row r="1801" spans="1:10" x14ac:dyDescent="0.35">
      <c r="A1801" s="543" t="s">
        <v>327</v>
      </c>
      <c r="B1801" s="27"/>
      <c r="C1801" s="581" t="s">
        <v>328</v>
      </c>
      <c r="D1801" s="543"/>
      <c r="E1801" s="575"/>
      <c r="F1801" s="575"/>
      <c r="G1801" s="577"/>
      <c r="H1801" s="578"/>
      <c r="I1801" s="579"/>
      <c r="J1801" s="580"/>
    </row>
    <row r="1802" spans="1:10" x14ac:dyDescent="0.35">
      <c r="A1802" s="565"/>
      <c r="B1802" s="556"/>
      <c r="C1802" s="566"/>
      <c r="D1802" s="567"/>
      <c r="E1802" s="568"/>
      <c r="F1802" s="568"/>
      <c r="G1802" s="570"/>
      <c r="H1802" s="571"/>
      <c r="I1802" s="724"/>
      <c r="J1802" s="725"/>
    </row>
    <row r="1803" spans="1:10" x14ac:dyDescent="0.35">
      <c r="A1803" s="582" t="s">
        <v>329</v>
      </c>
      <c r="B1803" s="27"/>
      <c r="C1803" s="574"/>
      <c r="D1803" s="543"/>
      <c r="E1803" s="575"/>
      <c r="F1803" s="575"/>
      <c r="G1803" s="577" t="s">
        <v>330</v>
      </c>
      <c r="H1803" s="571">
        <f>SUM(H1801:H1802)</f>
        <v>0</v>
      </c>
      <c r="I1803" s="579"/>
      <c r="J1803" s="725">
        <f>SUM(J1801:J1802)</f>
        <v>0</v>
      </c>
    </row>
    <row r="1804" spans="1:10" x14ac:dyDescent="0.35">
      <c r="A1804" s="543"/>
      <c r="B1804" s="587"/>
      <c r="C1804" s="574"/>
      <c r="D1804" s="543"/>
      <c r="E1804" s="575"/>
      <c r="F1804" s="575"/>
      <c r="G1804" s="577"/>
      <c r="H1804" s="578"/>
      <c r="I1804" s="579"/>
      <c r="J1804" s="580"/>
    </row>
    <row r="1805" spans="1:10" ht="15" thickBot="1" x14ac:dyDescent="0.4">
      <c r="A1805" s="543" t="s">
        <v>92</v>
      </c>
      <c r="B1805" s="587"/>
      <c r="C1805" s="589"/>
      <c r="D1805" s="590"/>
      <c r="E1805" s="591"/>
      <c r="F1805" s="592" t="s">
        <v>331</v>
      </c>
      <c r="G1805" s="593">
        <f>SUM(H1790:H1804)/2</f>
        <v>77000021.140000001</v>
      </c>
      <c r="H1805" s="594">
        <f>IF($A$2="CD",IF($A$3=1,ROUND(SUM(H1790:H1804)/2,0),IF($A$3=3,ROUND(SUM(H1790:H1804)/2,-1),SUM(H1790:H1804)/2)),SUM(H1790:H1804)/2)</f>
        <v>77000021</v>
      </c>
      <c r="I1805" s="595" t="e">
        <f>SUM(J1790:J1804)/2</f>
        <v>#REF!</v>
      </c>
      <c r="J1805" s="596" t="e">
        <f>IF($A$2="CD",IF($A$3=1,ROUND(SUM(J1790:J1804)/2,0),IF($A$3=3,ROUND(SUM(J1790:J1804)/2,-1),SUM(J1790:J1804)/2)),SUM(J1790:J1804)/2)</f>
        <v>#REF!</v>
      </c>
    </row>
    <row r="1806" spans="1:10" ht="15" thickTop="1" x14ac:dyDescent="0.35">
      <c r="A1806" s="543" t="s">
        <v>364</v>
      </c>
      <c r="B1806" s="587"/>
      <c r="C1806" s="600" t="s">
        <v>256</v>
      </c>
      <c r="D1806" s="601"/>
      <c r="E1806" s="602"/>
      <c r="F1806" s="602"/>
      <c r="G1806" s="603"/>
      <c r="H1806" s="604"/>
      <c r="I1806" s="579"/>
      <c r="J1806" s="605"/>
    </row>
    <row r="1807" spans="1:10" x14ac:dyDescent="0.35">
      <c r="A1807" s="565" t="s">
        <v>263</v>
      </c>
      <c r="B1807" s="587"/>
      <c r="C1807" s="726" t="s">
        <v>234</v>
      </c>
      <c r="D1807" s="727"/>
      <c r="E1807" s="728"/>
      <c r="F1807" s="609">
        <f>$F$3</f>
        <v>0.15</v>
      </c>
      <c r="G1807" s="729"/>
      <c r="H1807" s="730">
        <f>ROUND(H1805*F1807,2)</f>
        <v>11550003.15</v>
      </c>
      <c r="I1807" s="579"/>
      <c r="J1807" s="725" t="e">
        <f>ROUND(J1805*F1807,2)</f>
        <v>#REF!</v>
      </c>
    </row>
    <row r="1808" spans="1:10" x14ac:dyDescent="0.35">
      <c r="A1808" s="565" t="s">
        <v>365</v>
      </c>
      <c r="B1808" s="587"/>
      <c r="C1808" s="726" t="s">
        <v>236</v>
      </c>
      <c r="D1808" s="727"/>
      <c r="E1808" s="728"/>
      <c r="F1808" s="609">
        <f>$G$3</f>
        <v>0.02</v>
      </c>
      <c r="G1808" s="729"/>
      <c r="H1808" s="730">
        <f>ROUND(H1805*F1808,2)</f>
        <v>1540000.42</v>
      </c>
      <c r="I1808" s="579"/>
      <c r="J1808" s="725" t="e">
        <f>ROUND(J1805*F1808,2)</f>
        <v>#REF!</v>
      </c>
    </row>
    <row r="1809" spans="1:10" x14ac:dyDescent="0.35">
      <c r="A1809" s="565" t="s">
        <v>265</v>
      </c>
      <c r="B1809" s="587"/>
      <c r="C1809" s="726" t="s">
        <v>238</v>
      </c>
      <c r="D1809" s="727"/>
      <c r="E1809" s="728"/>
      <c r="F1809" s="609">
        <f>$H$3</f>
        <v>0.05</v>
      </c>
      <c r="G1809" s="729"/>
      <c r="H1809" s="730">
        <f>ROUND(H1805*F1809,2)</f>
        <v>3850001.05</v>
      </c>
      <c r="I1809" s="579"/>
      <c r="J1809" s="725" t="e">
        <f>ROUND(J1805*F1809,2)</f>
        <v>#REF!</v>
      </c>
    </row>
    <row r="1810" spans="1:10" x14ac:dyDescent="0.35">
      <c r="A1810" s="565" t="s">
        <v>267</v>
      </c>
      <c r="B1810" s="587"/>
      <c r="C1810" s="726" t="s">
        <v>242</v>
      </c>
      <c r="D1810" s="727"/>
      <c r="E1810" s="728"/>
      <c r="F1810" s="609">
        <f>$I$3</f>
        <v>0.19</v>
      </c>
      <c r="G1810" s="729"/>
      <c r="H1810" s="730">
        <f>ROUND(H1809*F1810,2)</f>
        <v>731500.2</v>
      </c>
      <c r="I1810" s="579"/>
      <c r="J1810" s="725" t="e">
        <f>ROUND(J1809*F1810,2)</f>
        <v>#REF!</v>
      </c>
    </row>
    <row r="1811" spans="1:10" x14ac:dyDescent="0.35">
      <c r="A1811" s="543" t="s">
        <v>366</v>
      </c>
      <c r="B1811" s="587"/>
      <c r="C1811" s="581" t="s">
        <v>367</v>
      </c>
      <c r="D1811" s="543"/>
      <c r="E1811" s="575"/>
      <c r="F1811" s="575"/>
      <c r="G1811" s="612"/>
      <c r="H1811" s="613">
        <f>SUM(H1807:H1810)</f>
        <v>17671504.82</v>
      </c>
      <c r="I1811" s="588"/>
      <c r="J1811" s="614" t="e">
        <f>SUM(J1807:J1810)</f>
        <v>#REF!</v>
      </c>
    </row>
    <row r="1812" spans="1:10" ht="15" thickBot="1" x14ac:dyDescent="0.4">
      <c r="A1812" s="543" t="s">
        <v>368</v>
      </c>
      <c r="B1812" s="587"/>
      <c r="C1812" s="615"/>
      <c r="D1812" s="616"/>
      <c r="E1812" s="591"/>
      <c r="F1812" s="592" t="s">
        <v>369</v>
      </c>
      <c r="G1812" s="617">
        <f>H1811+H1805</f>
        <v>94671525.819999993</v>
      </c>
      <c r="H1812" s="594">
        <f>IF($A$3=2,ROUND((H1805+H1811),2),IF($A$3=3,ROUND((H1805+H1811),-1),ROUND((H1805+H1811),0)))</f>
        <v>94671526</v>
      </c>
      <c r="I1812" s="595"/>
      <c r="J1812" s="596" t="e">
        <f>IF($A$3=2,ROUND((J1805+J1811),2),IF($A$3=3,ROUND((J1805+J1811),-1),ROUND((J1805+J1811),0)))</f>
        <v>#REF!</v>
      </c>
    </row>
    <row r="1813" spans="1:10" ht="15" thickTop="1" x14ac:dyDescent="0.35">
      <c r="C1813" s="27"/>
      <c r="D1813" s="90"/>
      <c r="E1813" s="27"/>
      <c r="F1813" s="27"/>
      <c r="G1813" s="27"/>
      <c r="H1813" s="27"/>
      <c r="I1813" s="554"/>
      <c r="J1813" s="555"/>
    </row>
    <row r="1814" spans="1:10" ht="15" thickBot="1" x14ac:dyDescent="0.4">
      <c r="C1814" s="27"/>
      <c r="D1814" s="90"/>
      <c r="E1814" s="27"/>
      <c r="F1814" s="27"/>
      <c r="G1814" s="27"/>
      <c r="H1814" s="27"/>
      <c r="I1814" s="554"/>
      <c r="J1814" s="555"/>
    </row>
    <row r="1815" spans="1:10" ht="15" thickTop="1" x14ac:dyDescent="0.35">
      <c r="A1815" s="543" t="s">
        <v>613</v>
      </c>
      <c r="B1815" s="556"/>
      <c r="C1815" s="913" t="s">
        <v>193</v>
      </c>
      <c r="D1815" s="914"/>
      <c r="E1815" s="914"/>
      <c r="F1815" s="914"/>
      <c r="G1815" s="597"/>
      <c r="H1815" s="558" t="s">
        <v>448</v>
      </c>
      <c r="I1815" s="559" t="s">
        <v>299</v>
      </c>
      <c r="J1815" s="560" t="s">
        <v>95</v>
      </c>
    </row>
    <row r="1816" spans="1:10" x14ac:dyDescent="0.35">
      <c r="A1816" s="543"/>
      <c r="B1816" s="556"/>
      <c r="C1816" s="915"/>
      <c r="D1816" s="916"/>
      <c r="E1816" s="916"/>
      <c r="F1816" s="916"/>
      <c r="G1816" s="598"/>
      <c r="H1816" s="562" t="str">
        <f>"ITEM:   "&amp;PRESUPUESTO!$B$82</f>
        <v>ITEM:   12.1</v>
      </c>
      <c r="I1816" s="599">
        <f>PRESUPUESTO!$AQ$82</f>
        <v>0</v>
      </c>
      <c r="J1816" s="564"/>
    </row>
    <row r="1817" spans="1:10" x14ac:dyDescent="0.35">
      <c r="A1817" s="565" t="s">
        <v>301</v>
      </c>
      <c r="B1817" s="556"/>
      <c r="C1817" s="566" t="s">
        <v>88</v>
      </c>
      <c r="D1817" s="567" t="s">
        <v>89</v>
      </c>
      <c r="E1817" s="568" t="s">
        <v>90</v>
      </c>
      <c r="F1817" s="568" t="s">
        <v>302</v>
      </c>
      <c r="G1817" s="570" t="s">
        <v>303</v>
      </c>
      <c r="H1817" s="571" t="s">
        <v>304</v>
      </c>
      <c r="I1817" s="724"/>
      <c r="J1817" s="725" t="s">
        <v>304</v>
      </c>
    </row>
    <row r="1818" spans="1:10" x14ac:dyDescent="0.35">
      <c r="A1818" s="565"/>
      <c r="B1818" s="556"/>
      <c r="C1818" s="574"/>
      <c r="D1818" s="543"/>
      <c r="E1818" s="575"/>
      <c r="F1818" s="575"/>
      <c r="G1818" s="577"/>
      <c r="H1818" s="578"/>
      <c r="I1818" s="579"/>
      <c r="J1818" s="580"/>
    </row>
    <row r="1819" spans="1:10" x14ac:dyDescent="0.35">
      <c r="A1819" s="565" t="s">
        <v>316</v>
      </c>
      <c r="B1819" s="556"/>
      <c r="C1819" s="581" t="s">
        <v>317</v>
      </c>
      <c r="D1819" s="543"/>
      <c r="E1819" s="575"/>
      <c r="F1819" s="575"/>
      <c r="G1819" s="577"/>
      <c r="H1819" s="578"/>
      <c r="I1819" s="579"/>
      <c r="J1819" s="580"/>
    </row>
    <row r="1820" spans="1:10" x14ac:dyDescent="0.35">
      <c r="A1820" s="565">
        <v>200007</v>
      </c>
      <c r="B1820" s="556" t="s">
        <v>317</v>
      </c>
      <c r="C1820" s="566" t="s">
        <v>380</v>
      </c>
      <c r="D1820" s="567" t="s">
        <v>319</v>
      </c>
      <c r="E1820" s="568">
        <v>0.15</v>
      </c>
      <c r="F1820" s="568"/>
      <c r="G1820" s="570">
        <v>31422</v>
      </c>
      <c r="H1820" s="571">
        <f>TRUNC(E1820* (1 + F1820 / 100) * G1820,2)</f>
        <v>4713.3</v>
      </c>
      <c r="I1820" s="724">
        <f>I1816 * (E1820 * (1+F1820/100))</f>
        <v>0</v>
      </c>
      <c r="J1820" s="725">
        <f>H1820 * I1816</f>
        <v>0</v>
      </c>
    </row>
    <row r="1821" spans="1:10" x14ac:dyDescent="0.35">
      <c r="A1821" s="543" t="s">
        <v>320</v>
      </c>
      <c r="B1821" s="556"/>
      <c r="C1821" s="574"/>
      <c r="D1821" s="543"/>
      <c r="E1821" s="575"/>
      <c r="F1821" s="575"/>
      <c r="G1821" s="577" t="s">
        <v>321</v>
      </c>
      <c r="H1821" s="583">
        <f>SUM(H1819:H1820)</f>
        <v>4713.3</v>
      </c>
      <c r="I1821" s="579"/>
      <c r="J1821" s="584">
        <f>SUM(J1819:J1820)</f>
        <v>0</v>
      </c>
    </row>
    <row r="1822" spans="1:10" x14ac:dyDescent="0.35">
      <c r="A1822" s="565" t="s">
        <v>322</v>
      </c>
      <c r="B1822" s="556"/>
      <c r="C1822" s="585" t="s">
        <v>323</v>
      </c>
      <c r="D1822" s="543"/>
      <c r="E1822" s="575"/>
      <c r="F1822" s="575"/>
      <c r="G1822" s="577"/>
      <c r="H1822" s="578"/>
      <c r="I1822" s="579"/>
      <c r="J1822" s="580"/>
    </row>
    <row r="1823" spans="1:10" x14ac:dyDescent="0.35">
      <c r="A1823" s="565">
        <v>300026</v>
      </c>
      <c r="B1823" s="556" t="s">
        <v>323</v>
      </c>
      <c r="C1823" s="566" t="s">
        <v>324</v>
      </c>
      <c r="D1823" s="567" t="s">
        <v>189</v>
      </c>
      <c r="E1823" s="568">
        <v>14.634399999999999</v>
      </c>
      <c r="F1823" s="568"/>
      <c r="G1823" s="570">
        <v>2089</v>
      </c>
      <c r="H1823" s="571">
        <f>TRUNC(E1823* (1 + F1823 / 100) * G1823,2)</f>
        <v>30571.26</v>
      </c>
      <c r="I1823" s="724">
        <f>I1816 * (E1823 * (1+F1823/100))</f>
        <v>0</v>
      </c>
      <c r="J1823" s="725">
        <f>H1823 * I1816</f>
        <v>0</v>
      </c>
    </row>
    <row r="1824" spans="1:10" x14ac:dyDescent="0.35">
      <c r="A1824" s="565">
        <v>300002</v>
      </c>
      <c r="B1824" s="556" t="s">
        <v>323</v>
      </c>
      <c r="C1824" s="566" t="s">
        <v>412</v>
      </c>
      <c r="D1824" s="567" t="s">
        <v>413</v>
      </c>
      <c r="E1824" s="568">
        <v>0.1</v>
      </c>
      <c r="F1824" s="568"/>
      <c r="G1824" s="570">
        <v>1580</v>
      </c>
      <c r="H1824" s="571">
        <f>TRUNC(E1824* (1 + F1824 / 100) * G1824,2)</f>
        <v>158</v>
      </c>
      <c r="I1824" s="724">
        <f>I1816 * (E1824 * (1+F1824/100))</f>
        <v>0</v>
      </c>
      <c r="J1824" s="725">
        <f>H1824 * I1816</f>
        <v>0</v>
      </c>
    </row>
    <row r="1825" spans="1:10" x14ac:dyDescent="0.35">
      <c r="A1825" s="543" t="s">
        <v>325</v>
      </c>
      <c r="B1825" s="556"/>
      <c r="C1825" s="574"/>
      <c r="D1825" s="543"/>
      <c r="E1825" s="575"/>
      <c r="F1825" s="575"/>
      <c r="G1825" s="577" t="s">
        <v>326</v>
      </c>
      <c r="H1825" s="583">
        <f>SUM(H1822:H1824)</f>
        <v>30729.26</v>
      </c>
      <c r="I1825" s="588"/>
      <c r="J1825" s="584">
        <f>SUM(J1822:J1824)</f>
        <v>0</v>
      </c>
    </row>
    <row r="1826" spans="1:10" x14ac:dyDescent="0.35">
      <c r="A1826" s="543" t="s">
        <v>327</v>
      </c>
      <c r="B1826" s="27"/>
      <c r="C1826" s="581" t="s">
        <v>328</v>
      </c>
      <c r="D1826" s="543"/>
      <c r="E1826" s="575"/>
      <c r="F1826" s="575"/>
      <c r="G1826" s="577"/>
      <c r="H1826" s="578"/>
      <c r="I1826" s="579"/>
      <c r="J1826" s="580"/>
    </row>
    <row r="1827" spans="1:10" x14ac:dyDescent="0.35">
      <c r="A1827" s="565"/>
      <c r="B1827" s="556"/>
      <c r="C1827" s="566"/>
      <c r="D1827" s="567"/>
      <c r="E1827" s="568"/>
      <c r="F1827" s="568"/>
      <c r="G1827" s="570"/>
      <c r="H1827" s="571"/>
      <c r="I1827" s="724"/>
      <c r="J1827" s="725"/>
    </row>
    <row r="1828" spans="1:10" x14ac:dyDescent="0.35">
      <c r="A1828" s="582" t="s">
        <v>329</v>
      </c>
      <c r="B1828" s="27"/>
      <c r="C1828" s="574"/>
      <c r="D1828" s="543"/>
      <c r="E1828" s="575"/>
      <c r="F1828" s="575"/>
      <c r="G1828" s="577" t="s">
        <v>330</v>
      </c>
      <c r="H1828" s="571">
        <f>SUM(H1826:H1827)</f>
        <v>0</v>
      </c>
      <c r="I1828" s="579"/>
      <c r="J1828" s="725">
        <f>SUM(J1826:J1827)</f>
        <v>0</v>
      </c>
    </row>
    <row r="1829" spans="1:10" x14ac:dyDescent="0.35">
      <c r="A1829" s="543"/>
      <c r="B1829" s="587"/>
      <c r="C1829" s="574"/>
      <c r="D1829" s="543"/>
      <c r="E1829" s="575"/>
      <c r="F1829" s="575"/>
      <c r="G1829" s="577"/>
      <c r="H1829" s="578"/>
      <c r="I1829" s="579"/>
      <c r="J1829" s="580"/>
    </row>
    <row r="1830" spans="1:10" ht="15" thickBot="1" x14ac:dyDescent="0.4">
      <c r="A1830" s="543" t="s">
        <v>92</v>
      </c>
      <c r="B1830" s="587"/>
      <c r="C1830" s="589"/>
      <c r="D1830" s="590"/>
      <c r="E1830" s="591"/>
      <c r="F1830" s="592" t="s">
        <v>331</v>
      </c>
      <c r="G1830" s="593">
        <f>SUM(H1817:H1829)/2</f>
        <v>35442.559999999998</v>
      </c>
      <c r="H1830" s="594">
        <f>IF($A$2="CD",IF($A$3=1,ROUND(SUM(H1817:H1829)/2,0),IF($A$3=3,ROUND(SUM(H1817:H1829)/2,-1),SUM(H1817:H1829)/2)),SUM(H1817:H1829)/2)</f>
        <v>35443</v>
      </c>
      <c r="I1830" s="595">
        <f>SUM(J1817:J1829)/2</f>
        <v>0</v>
      </c>
      <c r="J1830" s="596">
        <f>IF($A$2="CD",IF($A$3=1,ROUND(SUM(J1817:J1829)/2,0),IF($A$3=3,ROUND(SUM(J1817:J1829)/2,-1),SUM(J1817:J1829)/2)),SUM(J1817:J1829)/2)</f>
        <v>0</v>
      </c>
    </row>
    <row r="1831" spans="1:10" ht="15" thickTop="1" x14ac:dyDescent="0.35">
      <c r="A1831" s="543" t="s">
        <v>364</v>
      </c>
      <c r="B1831" s="587"/>
      <c r="C1831" s="600" t="s">
        <v>256</v>
      </c>
      <c r="D1831" s="601"/>
      <c r="E1831" s="602"/>
      <c r="F1831" s="602"/>
      <c r="G1831" s="603"/>
      <c r="H1831" s="604"/>
      <c r="I1831" s="579"/>
      <c r="J1831" s="605"/>
    </row>
    <row r="1832" spans="1:10" x14ac:dyDescent="0.35">
      <c r="A1832" s="565" t="s">
        <v>263</v>
      </c>
      <c r="B1832" s="587"/>
      <c r="C1832" s="726" t="s">
        <v>234</v>
      </c>
      <c r="D1832" s="727"/>
      <c r="E1832" s="728"/>
      <c r="F1832" s="609">
        <f>$F$3</f>
        <v>0.15</v>
      </c>
      <c r="G1832" s="729"/>
      <c r="H1832" s="730">
        <f>ROUND(H1830*F1832,2)</f>
        <v>5316.45</v>
      </c>
      <c r="I1832" s="579"/>
      <c r="J1832" s="725">
        <f>ROUND(J1830*F1832,2)</f>
        <v>0</v>
      </c>
    </row>
    <row r="1833" spans="1:10" x14ac:dyDescent="0.35">
      <c r="A1833" s="565" t="s">
        <v>365</v>
      </c>
      <c r="B1833" s="587"/>
      <c r="C1833" s="726" t="s">
        <v>236</v>
      </c>
      <c r="D1833" s="727"/>
      <c r="E1833" s="728"/>
      <c r="F1833" s="609">
        <f>$G$3</f>
        <v>0.02</v>
      </c>
      <c r="G1833" s="729"/>
      <c r="H1833" s="730">
        <f>ROUND(H1830*F1833,2)</f>
        <v>708.86</v>
      </c>
      <c r="I1833" s="579"/>
      <c r="J1833" s="725">
        <f>ROUND(J1830*F1833,2)</f>
        <v>0</v>
      </c>
    </row>
    <row r="1834" spans="1:10" x14ac:dyDescent="0.35">
      <c r="A1834" s="565" t="s">
        <v>265</v>
      </c>
      <c r="B1834" s="587"/>
      <c r="C1834" s="726" t="s">
        <v>238</v>
      </c>
      <c r="D1834" s="727"/>
      <c r="E1834" s="728"/>
      <c r="F1834" s="609">
        <f>$H$3</f>
        <v>0.05</v>
      </c>
      <c r="G1834" s="729"/>
      <c r="H1834" s="730">
        <f>ROUND(H1830*F1834,2)</f>
        <v>1772.15</v>
      </c>
      <c r="I1834" s="579"/>
      <c r="J1834" s="725">
        <f>ROUND(J1830*F1834,2)</f>
        <v>0</v>
      </c>
    </row>
    <row r="1835" spans="1:10" x14ac:dyDescent="0.35">
      <c r="A1835" s="565" t="s">
        <v>267</v>
      </c>
      <c r="B1835" s="587"/>
      <c r="C1835" s="726" t="s">
        <v>242</v>
      </c>
      <c r="D1835" s="727"/>
      <c r="E1835" s="728"/>
      <c r="F1835" s="609">
        <f>$I$3</f>
        <v>0.19</v>
      </c>
      <c r="G1835" s="729"/>
      <c r="H1835" s="730">
        <f>ROUND(H1834*F1835,2)</f>
        <v>336.71</v>
      </c>
      <c r="I1835" s="579"/>
      <c r="J1835" s="725">
        <f>ROUND(J1834*F1835,2)</f>
        <v>0</v>
      </c>
    </row>
    <row r="1836" spans="1:10" x14ac:dyDescent="0.35">
      <c r="A1836" s="543" t="s">
        <v>366</v>
      </c>
      <c r="B1836" s="587"/>
      <c r="C1836" s="581" t="s">
        <v>367</v>
      </c>
      <c r="D1836" s="543"/>
      <c r="E1836" s="575"/>
      <c r="F1836" s="575"/>
      <c r="G1836" s="612"/>
      <c r="H1836" s="613">
        <f>SUM(H1832:H1835)</f>
        <v>8134.1699999999992</v>
      </c>
      <c r="I1836" s="588"/>
      <c r="J1836" s="614">
        <f>SUM(J1832:J1835)</f>
        <v>0</v>
      </c>
    </row>
    <row r="1837" spans="1:10" ht="15" thickBot="1" x14ac:dyDescent="0.4">
      <c r="A1837" s="543" t="s">
        <v>368</v>
      </c>
      <c r="B1837" s="587"/>
      <c r="C1837" s="615"/>
      <c r="D1837" s="616"/>
      <c r="E1837" s="591"/>
      <c r="F1837" s="592" t="s">
        <v>369</v>
      </c>
      <c r="G1837" s="617">
        <f>H1836+H1830</f>
        <v>43577.17</v>
      </c>
      <c r="H1837" s="594">
        <f>IF($A$3=2,ROUND((H1830+H1836),2),IF($A$3=3,ROUND((H1830+H1836),-1),ROUND((H1830+H1836),0)))</f>
        <v>43577</v>
      </c>
      <c r="I1837" s="595"/>
      <c r="J1837" s="596">
        <f>IF($A$3=2,ROUND((J1830+J1836),2),IF($A$3=3,ROUND((J1830+J1836),-1),ROUND((J1830+J1836),0)))</f>
        <v>0</v>
      </c>
    </row>
    <row r="1838" spans="1:10" ht="15" thickTop="1" x14ac:dyDescent="0.35">
      <c r="C1838" s="27"/>
      <c r="D1838" s="90"/>
      <c r="E1838" s="27"/>
      <c r="F1838" s="27"/>
      <c r="G1838" s="27"/>
      <c r="H1838" s="27"/>
      <c r="I1838" s="554"/>
      <c r="J1838" s="555"/>
    </row>
    <row r="1839" spans="1:10" ht="15" thickBot="1" x14ac:dyDescent="0.4">
      <c r="C1839" s="27"/>
      <c r="D1839" s="90"/>
      <c r="E1839" s="27"/>
      <c r="F1839" s="27"/>
      <c r="G1839" s="27"/>
      <c r="H1839" s="27"/>
      <c r="I1839" s="554"/>
      <c r="J1839" s="555"/>
    </row>
    <row r="1840" spans="1:10" ht="15" thickTop="1" x14ac:dyDescent="0.35">
      <c r="A1840" s="543" t="s">
        <v>614</v>
      </c>
      <c r="B1840" s="556"/>
      <c r="C1840" s="913" t="s">
        <v>194</v>
      </c>
      <c r="D1840" s="914"/>
      <c r="E1840" s="914"/>
      <c r="F1840" s="914"/>
      <c r="G1840" s="557"/>
      <c r="H1840" s="558" t="s">
        <v>448</v>
      </c>
      <c r="I1840" s="559" t="s">
        <v>299</v>
      </c>
      <c r="J1840" s="560" t="s">
        <v>95</v>
      </c>
    </row>
    <row r="1841" spans="1:10" x14ac:dyDescent="0.35">
      <c r="A1841" s="543"/>
      <c r="B1841" s="556"/>
      <c r="C1841" s="915"/>
      <c r="D1841" s="916"/>
      <c r="E1841" s="916"/>
      <c r="F1841" s="916"/>
      <c r="G1841" s="561"/>
      <c r="H1841" s="562" t="e">
        <f>"ITEM:   "&amp;PRESUPUESTO!#REF!</f>
        <v>#REF!</v>
      </c>
      <c r="I1841" s="599" t="e">
        <f>PRESUPUESTO!#REF!</f>
        <v>#REF!</v>
      </c>
      <c r="J1841" s="564"/>
    </row>
    <row r="1842" spans="1:10" x14ac:dyDescent="0.35">
      <c r="A1842" s="565" t="s">
        <v>301</v>
      </c>
      <c r="B1842" s="556"/>
      <c r="C1842" s="566" t="s">
        <v>88</v>
      </c>
      <c r="D1842" s="567" t="s">
        <v>89</v>
      </c>
      <c r="E1842" s="568" t="s">
        <v>90</v>
      </c>
      <c r="F1842" s="569" t="s">
        <v>302</v>
      </c>
      <c r="G1842" s="570" t="s">
        <v>303</v>
      </c>
      <c r="H1842" s="571" t="s">
        <v>304</v>
      </c>
      <c r="I1842" s="724"/>
      <c r="J1842" s="725" t="s">
        <v>304</v>
      </c>
    </row>
    <row r="1843" spans="1:10" x14ac:dyDescent="0.35">
      <c r="A1843" s="565"/>
      <c r="B1843" s="556"/>
      <c r="C1843" s="574"/>
      <c r="D1843" s="543"/>
      <c r="E1843" s="575"/>
      <c r="F1843" s="576"/>
      <c r="G1843" s="577"/>
      <c r="H1843" s="578"/>
      <c r="I1843" s="579"/>
      <c r="J1843" s="580"/>
    </row>
    <row r="1844" spans="1:10" x14ac:dyDescent="0.35">
      <c r="A1844" s="565" t="s">
        <v>305</v>
      </c>
      <c r="B1844" s="556"/>
      <c r="C1844" s="581" t="s">
        <v>306</v>
      </c>
      <c r="D1844" s="543"/>
      <c r="E1844" s="575"/>
      <c r="F1844" s="576"/>
      <c r="G1844" s="577"/>
      <c r="H1844" s="578"/>
      <c r="I1844" s="579"/>
      <c r="J1844" s="580"/>
    </row>
    <row r="1845" spans="1:10" x14ac:dyDescent="0.35">
      <c r="A1845" s="565">
        <v>101131</v>
      </c>
      <c r="B1845" s="556" t="s">
        <v>398</v>
      </c>
      <c r="C1845" s="566" t="s">
        <v>615</v>
      </c>
      <c r="D1845" s="567" t="s">
        <v>89</v>
      </c>
      <c r="E1845" s="568">
        <v>0.33500000000000002</v>
      </c>
      <c r="F1845" s="569"/>
      <c r="G1845" s="570">
        <v>37820</v>
      </c>
      <c r="H1845" s="571">
        <f>TRUNC(E1845* (1 + F1845 / 100) * G1845,2)</f>
        <v>12669.7</v>
      </c>
      <c r="I1845" s="724" t="e">
        <f>I1841 * (E1845 * (1+F1845/100))</f>
        <v>#REF!</v>
      </c>
      <c r="J1845" s="725" t="e">
        <f>H1845 * I1841</f>
        <v>#REF!</v>
      </c>
    </row>
    <row r="1846" spans="1:10" x14ac:dyDescent="0.35">
      <c r="A1846" s="565">
        <v>101507</v>
      </c>
      <c r="B1846" s="556" t="s">
        <v>356</v>
      </c>
      <c r="C1846" s="566" t="s">
        <v>616</v>
      </c>
      <c r="D1846" s="567" t="s">
        <v>358</v>
      </c>
      <c r="E1846" s="568">
        <v>0.05</v>
      </c>
      <c r="F1846" s="569"/>
      <c r="G1846" s="570">
        <v>5600</v>
      </c>
      <c r="H1846" s="571">
        <f>TRUNC(E1846* (1 + F1846 / 100) * G1846,2)</f>
        <v>280</v>
      </c>
      <c r="I1846" s="724" t="e">
        <f>I1841 * (E1846 * (1+F1846/100))</f>
        <v>#REF!</v>
      </c>
      <c r="J1846" s="725" t="e">
        <f>H1846 * I1841</f>
        <v>#REF!</v>
      </c>
    </row>
    <row r="1847" spans="1:10" x14ac:dyDescent="0.35">
      <c r="A1847" s="543" t="s">
        <v>401</v>
      </c>
      <c r="B1847" s="556" t="s">
        <v>402</v>
      </c>
      <c r="C1847" s="566" t="s">
        <v>403</v>
      </c>
      <c r="D1847" s="567" t="s">
        <v>309</v>
      </c>
      <c r="E1847" s="568">
        <v>0.1</v>
      </c>
      <c r="F1847" s="569"/>
      <c r="G1847" s="570">
        <f>H103</f>
        <v>498175</v>
      </c>
      <c r="H1847" s="571">
        <f>TRUNC(E1847* (1 + F1847 / 100) * G1847,2)</f>
        <v>49817.5</v>
      </c>
      <c r="I1847" s="724" t="e">
        <f>I1841 * (E1847 * (1+F1847/100))</f>
        <v>#REF!</v>
      </c>
      <c r="J1847" s="725" t="e">
        <f>H1847 * I1841</f>
        <v>#REF!</v>
      </c>
    </row>
    <row r="1848" spans="1:10" x14ac:dyDescent="0.35">
      <c r="A1848" s="582" t="s">
        <v>314</v>
      </c>
      <c r="B1848" s="556"/>
      <c r="C1848" s="574"/>
      <c r="D1848" s="543"/>
      <c r="E1848" s="575"/>
      <c r="F1848" s="576"/>
      <c r="G1848" s="577" t="s">
        <v>315</v>
      </c>
      <c r="H1848" s="583">
        <f>SUM(H1844:H1847)</f>
        <v>62767.199999999997</v>
      </c>
      <c r="I1848" s="579"/>
      <c r="J1848" s="584" t="e">
        <f>SUM(J1844:J1847)</f>
        <v>#REF!</v>
      </c>
    </row>
    <row r="1849" spans="1:10" x14ac:dyDescent="0.35">
      <c r="A1849" s="565" t="s">
        <v>316</v>
      </c>
      <c r="B1849" s="556"/>
      <c r="C1849" s="581" t="s">
        <v>317</v>
      </c>
      <c r="D1849" s="543"/>
      <c r="E1849" s="575"/>
      <c r="F1849" s="576"/>
      <c r="G1849" s="577"/>
      <c r="H1849" s="578"/>
      <c r="I1849" s="579"/>
      <c r="J1849" s="580"/>
    </row>
    <row r="1850" spans="1:10" x14ac:dyDescent="0.35">
      <c r="A1850" s="565">
        <v>200007</v>
      </c>
      <c r="B1850" s="556" t="s">
        <v>317</v>
      </c>
      <c r="C1850" s="566" t="s">
        <v>380</v>
      </c>
      <c r="D1850" s="567" t="s">
        <v>319</v>
      </c>
      <c r="E1850" s="568">
        <v>0.7</v>
      </c>
      <c r="F1850" s="569"/>
      <c r="G1850" s="570">
        <v>31422</v>
      </c>
      <c r="H1850" s="571">
        <f>TRUNC(E1850* (1 + F1850 / 100) * G1850,2)</f>
        <v>21995.4</v>
      </c>
      <c r="I1850" s="724" t="e">
        <f>I1841 * (E1850 * (1+F1850/100))</f>
        <v>#REF!</v>
      </c>
      <c r="J1850" s="725" t="e">
        <f>H1850 * I1841</f>
        <v>#REF!</v>
      </c>
    </row>
    <row r="1851" spans="1:10" x14ac:dyDescent="0.35">
      <c r="A1851" s="582" t="s">
        <v>320</v>
      </c>
      <c r="B1851" s="556"/>
      <c r="C1851" s="574"/>
      <c r="D1851" s="543"/>
      <c r="E1851" s="575"/>
      <c r="F1851" s="576"/>
      <c r="G1851" s="577" t="s">
        <v>321</v>
      </c>
      <c r="H1851" s="583">
        <f>SUM(H1849:H1850)</f>
        <v>21995.4</v>
      </c>
      <c r="I1851" s="579"/>
      <c r="J1851" s="584" t="e">
        <f>SUM(J1849:J1850)</f>
        <v>#REF!</v>
      </c>
    </row>
    <row r="1852" spans="1:10" x14ac:dyDescent="0.35">
      <c r="A1852" s="565" t="s">
        <v>322</v>
      </c>
      <c r="B1852" s="556"/>
      <c r="C1852" s="585" t="s">
        <v>323</v>
      </c>
      <c r="D1852" s="543"/>
      <c r="E1852" s="575"/>
      <c r="F1852" s="576"/>
      <c r="G1852" s="577"/>
      <c r="H1852" s="578"/>
      <c r="I1852" s="579"/>
      <c r="J1852" s="580"/>
    </row>
    <row r="1853" spans="1:10" x14ac:dyDescent="0.35">
      <c r="A1853" s="565">
        <v>300026</v>
      </c>
      <c r="B1853" s="556" t="s">
        <v>323</v>
      </c>
      <c r="C1853" s="566" t="s">
        <v>324</v>
      </c>
      <c r="D1853" s="567" t="s">
        <v>189</v>
      </c>
      <c r="E1853" s="568">
        <v>9.9000000000000005E-2</v>
      </c>
      <c r="F1853" s="569"/>
      <c r="G1853" s="570">
        <v>2089</v>
      </c>
      <c r="H1853" s="571">
        <f>TRUNC(E1853* (1 + F1853 / 100) * G1853,2)</f>
        <v>206.81</v>
      </c>
      <c r="I1853" s="724" t="e">
        <f>I1841 * (E1853 * (1+F1853/100))</f>
        <v>#REF!</v>
      </c>
      <c r="J1853" s="725" t="e">
        <f>H1853 * I1841</f>
        <v>#REF!</v>
      </c>
    </row>
    <row r="1854" spans="1:10" x14ac:dyDescent="0.35">
      <c r="A1854" s="582" t="s">
        <v>325</v>
      </c>
      <c r="B1854" s="556"/>
      <c r="C1854" s="574"/>
      <c r="D1854" s="543"/>
      <c r="E1854" s="575"/>
      <c r="F1854" s="576"/>
      <c r="G1854" s="577" t="s">
        <v>326</v>
      </c>
      <c r="H1854" s="583">
        <f>SUM(H1852:H1853)</f>
        <v>206.81</v>
      </c>
      <c r="I1854" s="579"/>
      <c r="J1854" s="584" t="e">
        <f>SUM(J1852:J1853)</f>
        <v>#REF!</v>
      </c>
    </row>
    <row r="1855" spans="1:10" x14ac:dyDescent="0.35">
      <c r="A1855" s="543" t="s">
        <v>327</v>
      </c>
      <c r="B1855" s="586"/>
      <c r="C1855" s="581" t="s">
        <v>328</v>
      </c>
      <c r="D1855" s="543"/>
      <c r="E1855" s="575"/>
      <c r="F1855" s="576"/>
      <c r="G1855" s="577"/>
      <c r="H1855" s="578"/>
      <c r="I1855" s="579"/>
      <c r="J1855" s="580"/>
    </row>
    <row r="1856" spans="1:10" x14ac:dyDescent="0.35">
      <c r="A1856" s="565"/>
      <c r="B1856" s="556"/>
      <c r="C1856" s="566"/>
      <c r="D1856" s="567"/>
      <c r="E1856" s="568"/>
      <c r="F1856" s="569"/>
      <c r="G1856" s="570"/>
      <c r="H1856" s="571"/>
      <c r="I1856" s="724"/>
      <c r="J1856" s="725"/>
    </row>
    <row r="1857" spans="1:10" x14ac:dyDescent="0.35">
      <c r="A1857" s="582" t="s">
        <v>329</v>
      </c>
      <c r="B1857" s="586"/>
      <c r="C1857" s="574"/>
      <c r="D1857" s="543"/>
      <c r="E1857" s="575"/>
      <c r="F1857" s="576"/>
      <c r="G1857" s="577" t="s">
        <v>330</v>
      </c>
      <c r="H1857" s="571">
        <f>SUM(H1855:H1856)</f>
        <v>0</v>
      </c>
      <c r="I1857" s="579"/>
      <c r="J1857" s="725">
        <f>SUM(J1855:J1856)</f>
        <v>0</v>
      </c>
    </row>
    <row r="1858" spans="1:10" x14ac:dyDescent="0.35">
      <c r="A1858" s="543"/>
      <c r="B1858" s="587"/>
      <c r="C1858" s="574"/>
      <c r="D1858" s="543"/>
      <c r="E1858" s="575"/>
      <c r="F1858" s="576"/>
      <c r="G1858" s="577"/>
      <c r="H1858" s="578"/>
      <c r="I1858" s="579"/>
      <c r="J1858" s="580"/>
    </row>
    <row r="1859" spans="1:10" ht="15" thickBot="1" x14ac:dyDescent="0.4">
      <c r="A1859" s="543" t="s">
        <v>92</v>
      </c>
      <c r="B1859" s="587"/>
      <c r="C1859" s="589"/>
      <c r="D1859" s="590"/>
      <c r="E1859" s="591"/>
      <c r="F1859" s="592" t="s">
        <v>331</v>
      </c>
      <c r="G1859" s="593">
        <f>SUM(H1842:H1858)/2</f>
        <v>84969.409999999989</v>
      </c>
      <c r="H1859" s="594">
        <f>IF($A$2="CD",IF($A$3=1,ROUND(SUM(H1842:H1858)/2,0),IF($A$3=3,ROUND(SUM(H1842:H1858)/2,-1),SUM(H1842:H1858)/2)),SUM(H1842:H1858)/2)</f>
        <v>84969</v>
      </c>
      <c r="I1859" s="595" t="e">
        <f>SUM(J1842:J1858)/2</f>
        <v>#REF!</v>
      </c>
      <c r="J1859" s="596" t="e">
        <f>IF($A$2="CD",IF($A$3=1,ROUND(SUM(J1842:J1858)/2,0),IF($A$3=3,ROUND(SUM(J1842:J1858)/2,-1),SUM(J1842:J1858)/2)),SUM(J1842:J1858)/2)</f>
        <v>#REF!</v>
      </c>
    </row>
    <row r="1860" spans="1:10" ht="15" thickTop="1" x14ac:dyDescent="0.35">
      <c r="A1860" s="543" t="s">
        <v>364</v>
      </c>
      <c r="B1860" s="587"/>
      <c r="C1860" s="600" t="s">
        <v>256</v>
      </c>
      <c r="D1860" s="601"/>
      <c r="E1860" s="602"/>
      <c r="F1860" s="658"/>
      <c r="G1860" s="603"/>
      <c r="H1860" s="604"/>
      <c r="I1860" s="579"/>
      <c r="J1860" s="605"/>
    </row>
    <row r="1861" spans="1:10" x14ac:dyDescent="0.35">
      <c r="A1861" s="565" t="s">
        <v>263</v>
      </c>
      <c r="B1861" s="587"/>
      <c r="C1861" s="726" t="s">
        <v>234</v>
      </c>
      <c r="D1861" s="727"/>
      <c r="E1861" s="728"/>
      <c r="F1861" s="659">
        <f>$F$3</f>
        <v>0.15</v>
      </c>
      <c r="G1861" s="729"/>
      <c r="H1861" s="730">
        <f>ROUND(H1859*F1861,2)</f>
        <v>12745.35</v>
      </c>
      <c r="I1861" s="579"/>
      <c r="J1861" s="725" t="e">
        <f>ROUND(J1859*F1861,2)</f>
        <v>#REF!</v>
      </c>
    </row>
    <row r="1862" spans="1:10" x14ac:dyDescent="0.35">
      <c r="A1862" s="565" t="s">
        <v>365</v>
      </c>
      <c r="B1862" s="587"/>
      <c r="C1862" s="726" t="s">
        <v>236</v>
      </c>
      <c r="D1862" s="727"/>
      <c r="E1862" s="728"/>
      <c r="F1862" s="659">
        <f>$G$3</f>
        <v>0.02</v>
      </c>
      <c r="G1862" s="729"/>
      <c r="H1862" s="730">
        <f>ROUND(H1859*F1862,2)</f>
        <v>1699.38</v>
      </c>
      <c r="I1862" s="579"/>
      <c r="J1862" s="725" t="e">
        <f>ROUND(J1859*F1862,2)</f>
        <v>#REF!</v>
      </c>
    </row>
    <row r="1863" spans="1:10" x14ac:dyDescent="0.35">
      <c r="A1863" s="565" t="s">
        <v>265</v>
      </c>
      <c r="B1863" s="587"/>
      <c r="C1863" s="726" t="s">
        <v>238</v>
      </c>
      <c r="D1863" s="727"/>
      <c r="E1863" s="728"/>
      <c r="F1863" s="659">
        <f>$H$3</f>
        <v>0.05</v>
      </c>
      <c r="G1863" s="729"/>
      <c r="H1863" s="730">
        <f>ROUND(H1859*F1863,2)</f>
        <v>4248.45</v>
      </c>
      <c r="I1863" s="579"/>
      <c r="J1863" s="725" t="e">
        <f>ROUND(J1859*F1863,2)</f>
        <v>#REF!</v>
      </c>
    </row>
    <row r="1864" spans="1:10" x14ac:dyDescent="0.35">
      <c r="A1864" s="565" t="s">
        <v>267</v>
      </c>
      <c r="B1864" s="587"/>
      <c r="C1864" s="726" t="s">
        <v>242</v>
      </c>
      <c r="D1864" s="727"/>
      <c r="E1864" s="728"/>
      <c r="F1864" s="659">
        <f>$I$3</f>
        <v>0.19</v>
      </c>
      <c r="G1864" s="729"/>
      <c r="H1864" s="730">
        <f>ROUND(H1863*F1864,2)</f>
        <v>807.21</v>
      </c>
      <c r="I1864" s="579"/>
      <c r="J1864" s="725" t="e">
        <f>ROUND(J1863*F1864,2)</f>
        <v>#REF!</v>
      </c>
    </row>
    <row r="1865" spans="1:10" x14ac:dyDescent="0.35">
      <c r="A1865" s="543" t="s">
        <v>366</v>
      </c>
      <c r="B1865" s="587"/>
      <c r="C1865" s="581" t="s">
        <v>367</v>
      </c>
      <c r="D1865" s="543"/>
      <c r="E1865" s="575"/>
      <c r="F1865" s="576"/>
      <c r="G1865" s="612"/>
      <c r="H1865" s="613">
        <f>SUM(H1861:H1864)</f>
        <v>19500.39</v>
      </c>
      <c r="I1865" s="588"/>
      <c r="J1865" s="614" t="e">
        <f>SUM(J1861:J1864)</f>
        <v>#REF!</v>
      </c>
    </row>
    <row r="1866" spans="1:10" ht="15" thickBot="1" x14ac:dyDescent="0.4">
      <c r="A1866" s="543" t="s">
        <v>368</v>
      </c>
      <c r="B1866" s="587"/>
      <c r="C1866" s="615"/>
      <c r="D1866" s="616"/>
      <c r="E1866" s="591"/>
      <c r="F1866" s="592" t="s">
        <v>369</v>
      </c>
      <c r="G1866" s="617">
        <f>H1865+H1859</f>
        <v>104469.39</v>
      </c>
      <c r="H1866" s="594">
        <f>IF($A$3=2,ROUND((H1859+H1865),2),IF($A$3=3,ROUND((H1859+H1865),-1),ROUND((H1859+H1865),0)))</f>
        <v>104469</v>
      </c>
      <c r="I1866" s="595"/>
      <c r="J1866" s="596" t="e">
        <f>IF($A$3=2,ROUND((J1859+J1865),2),IF($A$3=3,ROUND((J1859+J1865),-1),ROUND((J1859+J1865),0)))</f>
        <v>#REF!</v>
      </c>
    </row>
    <row r="1867" spans="1:10" ht="15" thickTop="1" x14ac:dyDescent="0.35">
      <c r="C1867" s="27"/>
      <c r="D1867" s="90"/>
      <c r="E1867" s="27"/>
      <c r="F1867" s="27"/>
      <c r="G1867" s="27"/>
      <c r="H1867" s="27"/>
      <c r="I1867" s="554"/>
      <c r="J1867" s="555"/>
    </row>
    <row r="1868" spans="1:10" ht="15" thickBot="1" x14ac:dyDescent="0.4">
      <c r="C1868" s="27"/>
      <c r="D1868" s="90"/>
      <c r="E1868" s="27"/>
      <c r="F1868" s="27"/>
      <c r="G1868" s="27"/>
      <c r="H1868" s="27"/>
      <c r="I1868" s="554"/>
      <c r="J1868" s="555"/>
    </row>
    <row r="1869" spans="1:10" ht="15" thickTop="1" x14ac:dyDescent="0.35">
      <c r="A1869" s="543" t="s">
        <v>617</v>
      </c>
      <c r="B1869" s="554"/>
      <c r="C1869" s="901" t="s">
        <v>195</v>
      </c>
      <c r="D1869" s="902"/>
      <c r="E1869" s="902"/>
      <c r="F1869" s="902"/>
      <c r="G1869" s="597"/>
      <c r="H1869" s="618" t="s">
        <v>618</v>
      </c>
      <c r="I1869" s="619" t="s">
        <v>378</v>
      </c>
      <c r="J1869" s="558" t="s">
        <v>379</v>
      </c>
    </row>
    <row r="1870" spans="1:10" x14ac:dyDescent="0.35">
      <c r="A1870" s="543"/>
      <c r="B1870" s="554"/>
      <c r="C1870" s="903"/>
      <c r="D1870" s="904"/>
      <c r="E1870" s="904"/>
      <c r="F1870" s="904"/>
      <c r="G1870" s="598"/>
      <c r="H1870" s="620" t="e">
        <f>"ITEM:   "&amp;PRESUPUESTO!#REF!</f>
        <v>#REF!</v>
      </c>
      <c r="I1870" s="621" t="e">
        <f>PRESUPUESTO!#REF!</f>
        <v>#REF!</v>
      </c>
      <c r="J1870" s="562"/>
    </row>
    <row r="1871" spans="1:10" x14ac:dyDescent="0.35">
      <c r="A1871" s="622" t="s">
        <v>301</v>
      </c>
      <c r="B1871" s="623"/>
      <c r="C1871" s="624" t="s">
        <v>88</v>
      </c>
      <c r="D1871" s="625" t="s">
        <v>89</v>
      </c>
      <c r="E1871" s="626" t="s">
        <v>90</v>
      </c>
      <c r="F1871" s="626" t="s">
        <v>302</v>
      </c>
      <c r="G1871" s="628" t="s">
        <v>303</v>
      </c>
      <c r="H1871" s="571" t="s">
        <v>304</v>
      </c>
      <c r="I1871" s="629"/>
      <c r="J1871" s="571" t="s">
        <v>304</v>
      </c>
    </row>
    <row r="1872" spans="1:10" x14ac:dyDescent="0.35">
      <c r="A1872" s="565"/>
      <c r="B1872" s="554"/>
      <c r="C1872" s="630"/>
      <c r="D1872" s="631"/>
      <c r="E1872" s="554"/>
      <c r="F1872" s="554"/>
      <c r="G1872" s="577"/>
      <c r="H1872" s="578"/>
      <c r="I1872" s="632"/>
      <c r="J1872" s="578"/>
    </row>
    <row r="1873" spans="1:10" x14ac:dyDescent="0.35">
      <c r="A1873" s="565" t="s">
        <v>305</v>
      </c>
      <c r="B1873" s="554"/>
      <c r="C1873" s="633" t="s">
        <v>306</v>
      </c>
      <c r="D1873" s="631"/>
      <c r="E1873" s="554"/>
      <c r="F1873" s="554"/>
      <c r="G1873" s="577"/>
      <c r="H1873" s="578"/>
      <c r="I1873" s="634"/>
      <c r="J1873" s="578"/>
    </row>
    <row r="1874" spans="1:10" x14ac:dyDescent="0.35">
      <c r="A1874" s="565">
        <v>130006</v>
      </c>
      <c r="B1874" s="556"/>
      <c r="C1874" s="637" t="s">
        <v>619</v>
      </c>
      <c r="D1874" s="638" t="s">
        <v>89</v>
      </c>
      <c r="E1874" s="639">
        <v>1</v>
      </c>
      <c r="F1874" s="640">
        <v>0</v>
      </c>
      <c r="G1874" s="570">
        <v>54577</v>
      </c>
      <c r="H1874" s="571">
        <f>TRUNC(E1874* (1 + F1874 / 100) * G1874,2)</f>
        <v>54577</v>
      </c>
      <c r="I1874" s="724" t="e">
        <f>I1870 * (E1874 * (1+F1874/100))</f>
        <v>#REF!</v>
      </c>
      <c r="J1874" s="725" t="e">
        <f>H1874 * I1870</f>
        <v>#REF!</v>
      </c>
    </row>
    <row r="1875" spans="1:10" x14ac:dyDescent="0.35">
      <c r="A1875" s="582" t="s">
        <v>314</v>
      </c>
      <c r="B1875" s="554"/>
      <c r="C1875" s="630"/>
      <c r="D1875" s="631"/>
      <c r="E1875" s="554"/>
      <c r="F1875" s="554"/>
      <c r="G1875" s="577" t="s">
        <v>315</v>
      </c>
      <c r="H1875" s="635">
        <f>SUM(H1873:H1874)</f>
        <v>54577</v>
      </c>
      <c r="I1875" s="636"/>
      <c r="J1875" s="635" t="e">
        <f>SUM(J1873:J1874)</f>
        <v>#REF!</v>
      </c>
    </row>
    <row r="1876" spans="1:10" x14ac:dyDescent="0.35">
      <c r="A1876" s="565" t="s">
        <v>316</v>
      </c>
      <c r="B1876" s="554"/>
      <c r="C1876" s="633" t="s">
        <v>317</v>
      </c>
      <c r="D1876" s="631"/>
      <c r="E1876" s="554"/>
      <c r="F1876" s="554"/>
      <c r="G1876" s="577"/>
      <c r="H1876" s="578"/>
      <c r="I1876" s="634"/>
      <c r="J1876" s="578"/>
    </row>
    <row r="1877" spans="1:10" x14ac:dyDescent="0.35">
      <c r="A1877" s="565">
        <v>200017</v>
      </c>
      <c r="B1877" s="556"/>
      <c r="C1877" s="637" t="s">
        <v>620</v>
      </c>
      <c r="D1877" s="638" t="s">
        <v>319</v>
      </c>
      <c r="E1877" s="639">
        <v>986.66679999999997</v>
      </c>
      <c r="F1877" s="640">
        <v>0</v>
      </c>
      <c r="G1877" s="570">
        <v>33388</v>
      </c>
      <c r="H1877" s="571">
        <f>TRUNC(E1877* (1 + F1877 / 100) * G1877,2)</f>
        <v>32942831.109999999</v>
      </c>
      <c r="I1877" s="724" t="e">
        <f>I1870 * (E1877 * (1+F1877/100))</f>
        <v>#REF!</v>
      </c>
      <c r="J1877" s="725" t="e">
        <f>H1877 * I1870</f>
        <v>#REF!</v>
      </c>
    </row>
    <row r="1878" spans="1:10" x14ac:dyDescent="0.35">
      <c r="A1878" s="582" t="s">
        <v>320</v>
      </c>
      <c r="B1878" s="554"/>
      <c r="C1878" s="630"/>
      <c r="D1878" s="631"/>
      <c r="E1878" s="554"/>
      <c r="F1878" s="554"/>
      <c r="G1878" s="577" t="s">
        <v>381</v>
      </c>
      <c r="H1878" s="635">
        <f>SUM(H1876:H1877)</f>
        <v>32942831.109999999</v>
      </c>
      <c r="I1878" s="636"/>
      <c r="J1878" s="635" t="e">
        <f>SUM(J1876:J1877)</f>
        <v>#REF!</v>
      </c>
    </row>
    <row r="1879" spans="1:10" x14ac:dyDescent="0.35">
      <c r="A1879" s="565" t="s">
        <v>322</v>
      </c>
      <c r="B1879" s="554"/>
      <c r="C1879" s="641" t="s">
        <v>323</v>
      </c>
      <c r="D1879" s="631"/>
      <c r="E1879" s="554"/>
      <c r="F1879" s="554"/>
      <c r="G1879" s="577"/>
      <c r="H1879" s="578"/>
      <c r="I1879" s="634"/>
      <c r="J1879" s="578"/>
    </row>
    <row r="1880" spans="1:10" x14ac:dyDescent="0.35">
      <c r="A1880" s="565">
        <v>300026</v>
      </c>
      <c r="B1880" s="556"/>
      <c r="C1880" s="637" t="s">
        <v>324</v>
      </c>
      <c r="D1880" s="638" t="s">
        <v>189</v>
      </c>
      <c r="E1880" s="639">
        <v>1.0009999999999999</v>
      </c>
      <c r="F1880" s="640">
        <v>0</v>
      </c>
      <c r="G1880" s="570">
        <v>2089</v>
      </c>
      <c r="H1880" s="571">
        <f>TRUNC(E1880* (1 + F1880 / 100) * G1880,2)</f>
        <v>2091.08</v>
      </c>
      <c r="I1880" s="724" t="e">
        <f>I1870 * (E1880 * (1+F1880/100))</f>
        <v>#REF!</v>
      </c>
      <c r="J1880" s="725" t="e">
        <f>H1880 * I1870</f>
        <v>#REF!</v>
      </c>
    </row>
    <row r="1881" spans="1:10" x14ac:dyDescent="0.35">
      <c r="A1881" s="582" t="s">
        <v>325</v>
      </c>
      <c r="B1881" s="554"/>
      <c r="C1881" s="630"/>
      <c r="D1881" s="631"/>
      <c r="E1881" s="554"/>
      <c r="F1881" s="554"/>
      <c r="G1881" s="577" t="s">
        <v>326</v>
      </c>
      <c r="H1881" s="635">
        <f>SUM(H1879:H1880)</f>
        <v>2091.08</v>
      </c>
      <c r="I1881" s="636"/>
      <c r="J1881" s="635" t="e">
        <f>SUM(J1879:J1880)</f>
        <v>#REF!</v>
      </c>
    </row>
    <row r="1882" spans="1:10" x14ac:dyDescent="0.35">
      <c r="A1882" s="543" t="s">
        <v>327</v>
      </c>
      <c r="B1882" s="27"/>
      <c r="C1882" s="633" t="s">
        <v>328</v>
      </c>
      <c r="D1882" s="631"/>
      <c r="E1882" s="554"/>
      <c r="F1882" s="554"/>
      <c r="G1882" s="577"/>
      <c r="H1882" s="578"/>
      <c r="I1882" s="636"/>
      <c r="J1882" s="578"/>
    </row>
    <row r="1883" spans="1:10" x14ac:dyDescent="0.35">
      <c r="A1883" s="565"/>
      <c r="B1883" s="556"/>
      <c r="C1883" s="637"/>
      <c r="D1883" s="638"/>
      <c r="E1883" s="639"/>
      <c r="F1883" s="639"/>
      <c r="G1883" s="570"/>
      <c r="H1883" s="571"/>
      <c r="I1883" s="724"/>
      <c r="J1883" s="571"/>
    </row>
    <row r="1884" spans="1:10" x14ac:dyDescent="0.35">
      <c r="A1884" s="582" t="s">
        <v>329</v>
      </c>
      <c r="B1884" s="27"/>
      <c r="C1884" s="630"/>
      <c r="D1884" s="631"/>
      <c r="E1884" s="554"/>
      <c r="F1884" s="554"/>
      <c r="G1884" s="577" t="s">
        <v>383</v>
      </c>
      <c r="H1884" s="571">
        <f>SUM(H1882:H1883)</f>
        <v>0</v>
      </c>
      <c r="I1884" s="636"/>
      <c r="J1884" s="571">
        <f>SUM(J1882:J1883)</f>
        <v>0</v>
      </c>
    </row>
    <row r="1885" spans="1:10" x14ac:dyDescent="0.35">
      <c r="A1885" s="543"/>
      <c r="B1885" s="642"/>
      <c r="C1885" s="630"/>
      <c r="D1885" s="631"/>
      <c r="E1885" s="554"/>
      <c r="F1885" s="554"/>
      <c r="G1885" s="577"/>
      <c r="H1885" s="578"/>
      <c r="I1885" s="634"/>
      <c r="J1885" s="578"/>
    </row>
    <row r="1886" spans="1:10" ht="15" thickBot="1" x14ac:dyDescent="0.4">
      <c r="A1886" s="543" t="s">
        <v>92</v>
      </c>
      <c r="B1886" s="642"/>
      <c r="C1886" s="643"/>
      <c r="D1886" s="644"/>
      <c r="E1886" s="645"/>
      <c r="F1886" s="646" t="s">
        <v>331</v>
      </c>
      <c r="G1886" s="593">
        <f>SUM(H1871:H1885)/2</f>
        <v>32999499.189999998</v>
      </c>
      <c r="H1886" s="594">
        <f>IF('[2]ANALISIS PERS'!$A$2="CD",IF('[2]ANALISIS PERS'!$A$3=1,ROUND(SUM(H1871:H1885)/2,0),IF('[2]ANALISIS PERS'!$A$3=3,ROUND(SUM(H1871:H1885)/2,-1),SUM(H1871:H1885)/2)),SUM(H1871:H1885)/2)</f>
        <v>32999500</v>
      </c>
      <c r="I1886" s="595"/>
      <c r="J1886" s="594" t="e">
        <f>IF('[2]ANALISIS PERS'!$A$2="CD",IF('[2]ANALISIS PERS'!$A$3=1,ROUND(SUM(J1871:J1885)/2,0),IF('[2]ANALISIS PERS'!$A$3=3,ROUND(SUM(J1871:J1885)/2,-1),SUM(J1871:J1885)/2)),SUM(J1871:J1885)/2)</f>
        <v>#REF!</v>
      </c>
    </row>
    <row r="1887" spans="1:10" ht="15" thickTop="1" x14ac:dyDescent="0.35">
      <c r="A1887" s="543" t="s">
        <v>364</v>
      </c>
      <c r="B1887" s="642"/>
      <c r="C1887" s="647" t="s">
        <v>256</v>
      </c>
      <c r="D1887" s="648"/>
      <c r="E1887" s="649"/>
      <c r="F1887" s="649"/>
      <c r="G1887" s="603"/>
      <c r="H1887" s="604"/>
      <c r="I1887" s="579"/>
      <c r="J1887" s="604"/>
    </row>
    <row r="1888" spans="1:10" x14ac:dyDescent="0.35">
      <c r="A1888" s="565" t="s">
        <v>263</v>
      </c>
      <c r="B1888" s="642"/>
      <c r="C1888" s="732" t="s">
        <v>234</v>
      </c>
      <c r="D1888" s="733"/>
      <c r="E1888" s="734"/>
      <c r="F1888" s="717">
        <f>'[2]ANALISIS PERS'!$F$3</f>
        <v>0</v>
      </c>
      <c r="G1888" s="729"/>
      <c r="H1888" s="730">
        <f>ROUND(H1886*F1888,2)</f>
        <v>0</v>
      </c>
      <c r="I1888" s="579"/>
      <c r="J1888" s="730" t="e">
        <f>ROUND(J1886*H1888,2)</f>
        <v>#REF!</v>
      </c>
    </row>
    <row r="1889" spans="1:10" x14ac:dyDescent="0.35">
      <c r="A1889" s="565" t="s">
        <v>365</v>
      </c>
      <c r="B1889" s="642"/>
      <c r="C1889" s="732" t="s">
        <v>236</v>
      </c>
      <c r="D1889" s="733"/>
      <c r="E1889" s="734"/>
      <c r="F1889" s="717">
        <f>'[2]ANALISIS PERS'!$G$3</f>
        <v>0</v>
      </c>
      <c r="G1889" s="729"/>
      <c r="H1889" s="730">
        <f>ROUND(H1886*F1889,2)</f>
        <v>0</v>
      </c>
      <c r="I1889" s="579"/>
      <c r="J1889" s="730" t="e">
        <f>ROUND(J1886*H1889,2)</f>
        <v>#REF!</v>
      </c>
    </row>
    <row r="1890" spans="1:10" x14ac:dyDescent="0.35">
      <c r="A1890" s="565" t="s">
        <v>265</v>
      </c>
      <c r="B1890" s="642"/>
      <c r="C1890" s="732" t="s">
        <v>238</v>
      </c>
      <c r="D1890" s="733"/>
      <c r="E1890" s="734"/>
      <c r="F1890" s="717">
        <f>'[2]ANALISIS PERS'!$H$3</f>
        <v>0</v>
      </c>
      <c r="G1890" s="729"/>
      <c r="H1890" s="730">
        <f>ROUND(H1886*F1890,2)</f>
        <v>0</v>
      </c>
      <c r="I1890" s="579"/>
      <c r="J1890" s="730" t="e">
        <f>ROUND(J1886*H1890,2)</f>
        <v>#REF!</v>
      </c>
    </row>
    <row r="1891" spans="1:10" x14ac:dyDescent="0.35">
      <c r="A1891" s="565" t="s">
        <v>267</v>
      </c>
      <c r="B1891" s="642"/>
      <c r="C1891" s="732" t="s">
        <v>242</v>
      </c>
      <c r="D1891" s="733"/>
      <c r="E1891" s="734"/>
      <c r="F1891" s="717">
        <f>'[2]ANALISIS PERS'!$I$3</f>
        <v>0</v>
      </c>
      <c r="G1891" s="729"/>
      <c r="H1891" s="730">
        <f>ROUND(H1890*F1891,2)</f>
        <v>0</v>
      </c>
      <c r="I1891" s="579"/>
      <c r="J1891" s="730" t="e">
        <f>ROUND(J1890*H1891,2)</f>
        <v>#REF!</v>
      </c>
    </row>
    <row r="1892" spans="1:10" x14ac:dyDescent="0.35">
      <c r="A1892" s="543" t="s">
        <v>366</v>
      </c>
      <c r="B1892" s="642"/>
      <c r="C1892" s="633" t="s">
        <v>367</v>
      </c>
      <c r="D1892" s="631"/>
      <c r="E1892" s="554"/>
      <c r="F1892" s="554"/>
      <c r="G1892" s="612"/>
      <c r="H1892" s="613">
        <f>SUM(H1888:H1891)</f>
        <v>0</v>
      </c>
      <c r="I1892" s="588"/>
      <c r="J1892" s="613" t="e">
        <f>SUM(J1888:J1891)</f>
        <v>#REF!</v>
      </c>
    </row>
    <row r="1893" spans="1:10" ht="15" thickBot="1" x14ac:dyDescent="0.4">
      <c r="A1893" s="543" t="s">
        <v>368</v>
      </c>
      <c r="B1893" s="642"/>
      <c r="C1893" s="655"/>
      <c r="D1893" s="656"/>
      <c r="E1893" s="645"/>
      <c r="F1893" s="646" t="s">
        <v>369</v>
      </c>
      <c r="G1893" s="617">
        <f>H1892+H1886</f>
        <v>32999500</v>
      </c>
      <c r="H1893" s="594">
        <f>IF('[2]ANALISIS PERS'!$A$3=2,ROUND((H1886+H1892),2),IF('[2]ANALISIS PERS'!$A$3=3,ROUND((H1886+H1892),-1),ROUND((H1886+H1892),0)))</f>
        <v>32999500</v>
      </c>
      <c r="I1893" s="595"/>
      <c r="J1893" s="594" t="e">
        <f>IF('[2]ANALISIS PERS'!$A$3=2,ROUND((J1886+J1892),2),IF('[2]ANALISIS PERS'!$A$3=3,ROUND((J1886+J1892),-1),ROUND((J1886+J1892),0)))</f>
        <v>#REF!</v>
      </c>
    </row>
    <row r="1894" spans="1:10" ht="15" thickTop="1" x14ac:dyDescent="0.35">
      <c r="C1894" s="27"/>
      <c r="D1894" s="90"/>
      <c r="E1894" s="27"/>
      <c r="F1894" s="27"/>
      <c r="G1894" s="27"/>
      <c r="H1894" s="27"/>
      <c r="I1894" s="554"/>
      <c r="J1894" s="555"/>
    </row>
    <row r="1895" spans="1:10" x14ac:dyDescent="0.35">
      <c r="C1895" s="27"/>
      <c r="D1895" s="90"/>
      <c r="E1895" s="27"/>
      <c r="F1895" s="27"/>
      <c r="G1895" s="27"/>
      <c r="H1895" s="27"/>
      <c r="I1895" s="554"/>
      <c r="J1895" s="555"/>
    </row>
    <row r="1896" spans="1:10" ht="15" thickBot="1" x14ac:dyDescent="0.4">
      <c r="C1896" s="27"/>
      <c r="D1896" s="90"/>
      <c r="E1896" s="27"/>
      <c r="F1896" s="27"/>
      <c r="G1896" s="27"/>
      <c r="H1896" s="27"/>
      <c r="I1896" s="554"/>
      <c r="J1896" s="555"/>
    </row>
    <row r="1897" spans="1:10" ht="15" thickTop="1" x14ac:dyDescent="0.35">
      <c r="A1897" s="543" t="s">
        <v>621</v>
      </c>
      <c r="B1897" s="554"/>
      <c r="C1897" s="901" t="s">
        <v>199</v>
      </c>
      <c r="D1897" s="902"/>
      <c r="E1897" s="902"/>
      <c r="F1897" s="902"/>
      <c r="G1897" s="597"/>
      <c r="H1897" s="618" t="s">
        <v>377</v>
      </c>
      <c r="I1897" s="619" t="s">
        <v>378</v>
      </c>
      <c r="J1897" s="558" t="s">
        <v>379</v>
      </c>
    </row>
    <row r="1898" spans="1:10" x14ac:dyDescent="0.35">
      <c r="A1898" s="543"/>
      <c r="B1898" s="554"/>
      <c r="C1898" s="903"/>
      <c r="D1898" s="904"/>
      <c r="E1898" s="904"/>
      <c r="F1898" s="904"/>
      <c r="G1898" s="598"/>
      <c r="H1898" s="620" t="str">
        <f>"ITEM:   "&amp;PRESUPUESTO!$B$88</f>
        <v>ITEM:   13.1</v>
      </c>
      <c r="I1898" s="621">
        <f>PRESUPUESTO!$AQ$88</f>
        <v>0</v>
      </c>
      <c r="J1898" s="562"/>
    </row>
    <row r="1899" spans="1:10" x14ac:dyDescent="0.35">
      <c r="A1899" s="622" t="s">
        <v>301</v>
      </c>
      <c r="B1899" s="623"/>
      <c r="C1899" s="624" t="s">
        <v>88</v>
      </c>
      <c r="D1899" s="625" t="s">
        <v>89</v>
      </c>
      <c r="E1899" s="626" t="s">
        <v>90</v>
      </c>
      <c r="F1899" s="626" t="s">
        <v>302</v>
      </c>
      <c r="G1899" s="628" t="s">
        <v>303</v>
      </c>
      <c r="H1899" s="571" t="s">
        <v>304</v>
      </c>
      <c r="I1899" s="629"/>
      <c r="J1899" s="571" t="s">
        <v>304</v>
      </c>
    </row>
    <row r="1900" spans="1:10" x14ac:dyDescent="0.35">
      <c r="A1900" s="565"/>
      <c r="B1900" s="554"/>
      <c r="C1900" s="630"/>
      <c r="D1900" s="631"/>
      <c r="E1900" s="554"/>
      <c r="F1900" s="554"/>
      <c r="G1900" s="577"/>
      <c r="H1900" s="578"/>
      <c r="I1900" s="632"/>
      <c r="J1900" s="578"/>
    </row>
    <row r="1901" spans="1:10" x14ac:dyDescent="0.35">
      <c r="A1901" s="565" t="s">
        <v>305</v>
      </c>
      <c r="B1901" s="554"/>
      <c r="C1901" s="633" t="s">
        <v>306</v>
      </c>
      <c r="D1901" s="631"/>
      <c r="E1901" s="554"/>
      <c r="F1901" s="554"/>
      <c r="G1901" s="577"/>
      <c r="H1901" s="578"/>
      <c r="I1901" s="634"/>
      <c r="J1901" s="578"/>
    </row>
    <row r="1902" spans="1:10" x14ac:dyDescent="0.35">
      <c r="A1902" s="565">
        <v>100053</v>
      </c>
      <c r="B1902" s="556"/>
      <c r="C1902" s="637" t="s">
        <v>335</v>
      </c>
      <c r="D1902" s="638" t="s">
        <v>336</v>
      </c>
      <c r="E1902" s="639">
        <v>0.5</v>
      </c>
      <c r="F1902" s="640">
        <v>0</v>
      </c>
      <c r="G1902" s="570">
        <v>43</v>
      </c>
      <c r="H1902" s="571">
        <f t="shared" ref="H1902:H1907" si="12">TRUNC(E1902* (1 + F1902 / 100) * G1902,2)</f>
        <v>21.5</v>
      </c>
      <c r="I1902" s="724">
        <f>I1898 * (E1902 * (1+F1902/100))</f>
        <v>0</v>
      </c>
      <c r="J1902" s="725">
        <f>H1902 * I1898</f>
        <v>0</v>
      </c>
    </row>
    <row r="1903" spans="1:10" x14ac:dyDescent="0.35">
      <c r="A1903" s="565">
        <v>100557</v>
      </c>
      <c r="B1903" s="556"/>
      <c r="C1903" s="637" t="s">
        <v>440</v>
      </c>
      <c r="D1903" s="638" t="s">
        <v>312</v>
      </c>
      <c r="E1903" s="639">
        <v>0.5</v>
      </c>
      <c r="F1903" s="640">
        <v>0</v>
      </c>
      <c r="G1903" s="570">
        <v>1537</v>
      </c>
      <c r="H1903" s="571">
        <f t="shared" si="12"/>
        <v>768.5</v>
      </c>
      <c r="I1903" s="724">
        <f>I1898 * (E1903 * (1+F1903/100))</f>
        <v>0</v>
      </c>
      <c r="J1903" s="725">
        <f>H1903 * I1898</f>
        <v>0</v>
      </c>
    </row>
    <row r="1904" spans="1:10" x14ac:dyDescent="0.35">
      <c r="A1904" s="565">
        <v>130021</v>
      </c>
      <c r="B1904" s="556"/>
      <c r="C1904" s="637" t="s">
        <v>622</v>
      </c>
      <c r="D1904" s="638" t="s">
        <v>89</v>
      </c>
      <c r="E1904" s="639">
        <v>1</v>
      </c>
      <c r="F1904" s="640">
        <v>0</v>
      </c>
      <c r="G1904" s="570">
        <v>165165</v>
      </c>
      <c r="H1904" s="571">
        <f t="shared" si="12"/>
        <v>165165</v>
      </c>
      <c r="I1904" s="724">
        <f>I1898 * (E1904 * (1+F1904/100))</f>
        <v>0</v>
      </c>
      <c r="J1904" s="725">
        <f>H1904 * I1898</f>
        <v>0</v>
      </c>
    </row>
    <row r="1905" spans="1:10" x14ac:dyDescent="0.35">
      <c r="A1905" s="565">
        <v>130028</v>
      </c>
      <c r="B1905" s="556"/>
      <c r="C1905" s="637" t="s">
        <v>623</v>
      </c>
      <c r="D1905" s="638" t="s">
        <v>89</v>
      </c>
      <c r="E1905" s="639">
        <v>1</v>
      </c>
      <c r="F1905" s="640">
        <v>0</v>
      </c>
      <c r="G1905" s="570">
        <v>45241</v>
      </c>
      <c r="H1905" s="571">
        <f t="shared" si="12"/>
        <v>45241</v>
      </c>
      <c r="I1905" s="724">
        <f>I1898 * (E1905 * (1+F1905/100))</f>
        <v>0</v>
      </c>
      <c r="J1905" s="725">
        <f>H1905 * I1898</f>
        <v>0</v>
      </c>
    </row>
    <row r="1906" spans="1:10" x14ac:dyDescent="0.35">
      <c r="A1906" s="565">
        <v>101632</v>
      </c>
      <c r="B1906" s="556"/>
      <c r="C1906" s="637" t="s">
        <v>624</v>
      </c>
      <c r="D1906" s="638" t="s">
        <v>89</v>
      </c>
      <c r="E1906" s="639">
        <v>0.05</v>
      </c>
      <c r="F1906" s="640">
        <v>0</v>
      </c>
      <c r="G1906" s="570">
        <v>42942</v>
      </c>
      <c r="H1906" s="571">
        <f t="shared" si="12"/>
        <v>2147.1</v>
      </c>
      <c r="I1906" s="724">
        <f>I1898 * (E1906 * (1+F1906/100))</f>
        <v>0</v>
      </c>
      <c r="J1906" s="725">
        <f>H1906 * I1898</f>
        <v>0</v>
      </c>
    </row>
    <row r="1907" spans="1:10" x14ac:dyDescent="0.35">
      <c r="A1907" s="565">
        <v>100611</v>
      </c>
      <c r="B1907" s="556"/>
      <c r="C1907" s="637" t="s">
        <v>625</v>
      </c>
      <c r="D1907" s="638" t="s">
        <v>89</v>
      </c>
      <c r="E1907" s="639">
        <v>0.02</v>
      </c>
      <c r="F1907" s="640">
        <v>1</v>
      </c>
      <c r="G1907" s="570">
        <v>11347</v>
      </c>
      <c r="H1907" s="571">
        <f t="shared" si="12"/>
        <v>229.2</v>
      </c>
      <c r="I1907" s="724">
        <f>I1898 * (E1907 * (1+F1907/100))</f>
        <v>0</v>
      </c>
      <c r="J1907" s="725">
        <f>H1907 * I1898</f>
        <v>0</v>
      </c>
    </row>
    <row r="1908" spans="1:10" x14ac:dyDescent="0.35">
      <c r="A1908" s="582" t="s">
        <v>314</v>
      </c>
      <c r="B1908" s="554"/>
      <c r="C1908" s="630"/>
      <c r="D1908" s="631"/>
      <c r="E1908" s="554"/>
      <c r="F1908" s="554"/>
      <c r="G1908" s="577" t="s">
        <v>315</v>
      </c>
      <c r="H1908" s="635">
        <f>SUM(H1901:H1907)</f>
        <v>213572.30000000002</v>
      </c>
      <c r="I1908" s="636"/>
      <c r="J1908" s="635">
        <f>SUM(J1901:J1907)</f>
        <v>0</v>
      </c>
    </row>
    <row r="1909" spans="1:10" x14ac:dyDescent="0.35">
      <c r="A1909" s="565" t="s">
        <v>316</v>
      </c>
      <c r="B1909" s="554"/>
      <c r="C1909" s="633" t="s">
        <v>317</v>
      </c>
      <c r="D1909" s="631"/>
      <c r="E1909" s="554"/>
      <c r="F1909" s="554"/>
      <c r="G1909" s="577"/>
      <c r="H1909" s="578"/>
      <c r="I1909" s="634"/>
      <c r="J1909" s="578"/>
    </row>
    <row r="1910" spans="1:10" x14ac:dyDescent="0.35">
      <c r="A1910" s="565">
        <v>200004</v>
      </c>
      <c r="B1910" s="556"/>
      <c r="C1910" s="637" t="s">
        <v>452</v>
      </c>
      <c r="D1910" s="638" t="s">
        <v>319</v>
      </c>
      <c r="E1910" s="639">
        <v>3.9386000000000001</v>
      </c>
      <c r="F1910" s="640">
        <v>0</v>
      </c>
      <c r="G1910" s="570">
        <v>35353</v>
      </c>
      <c r="H1910" s="571">
        <f>TRUNC(E1910* (1 + F1910 / 100) * G1910,2)</f>
        <v>139241.32</v>
      </c>
      <c r="I1910" s="724">
        <f>I1898 * (E1910 * (1+F1910/100))</f>
        <v>0</v>
      </c>
      <c r="J1910" s="725">
        <f>H1910 * I1898</f>
        <v>0</v>
      </c>
    </row>
    <row r="1911" spans="1:10" x14ac:dyDescent="0.35">
      <c r="A1911" s="565">
        <v>200021</v>
      </c>
      <c r="B1911" s="556"/>
      <c r="C1911" s="637" t="s">
        <v>626</v>
      </c>
      <c r="D1911" s="638" t="s">
        <v>319</v>
      </c>
      <c r="E1911" s="639">
        <v>0.6</v>
      </c>
      <c r="F1911" s="640">
        <v>0</v>
      </c>
      <c r="G1911" s="570">
        <v>33387</v>
      </c>
      <c r="H1911" s="571">
        <f>TRUNC(E1911* (1 + F1911 / 100) * G1911,2)</f>
        <v>20032.2</v>
      </c>
      <c r="I1911" s="724">
        <f>I1898 * (E1911 * (1+F1911/100))</f>
        <v>0</v>
      </c>
      <c r="J1911" s="725">
        <f>H1911 * I1898</f>
        <v>0</v>
      </c>
    </row>
    <row r="1912" spans="1:10" x14ac:dyDescent="0.35">
      <c r="A1912" s="582" t="s">
        <v>320</v>
      </c>
      <c r="B1912" s="554"/>
      <c r="C1912" s="630"/>
      <c r="D1912" s="631"/>
      <c r="E1912" s="554"/>
      <c r="F1912" s="554"/>
      <c r="G1912" s="577" t="s">
        <v>381</v>
      </c>
      <c r="H1912" s="635">
        <f>SUM(H1909:H1911)</f>
        <v>159273.52000000002</v>
      </c>
      <c r="I1912" s="636"/>
      <c r="J1912" s="635">
        <f>SUM(J1909:J1911)</f>
        <v>0</v>
      </c>
    </row>
    <row r="1913" spans="1:10" x14ac:dyDescent="0.35">
      <c r="A1913" s="565" t="s">
        <v>322</v>
      </c>
      <c r="B1913" s="554"/>
      <c r="C1913" s="641" t="s">
        <v>323</v>
      </c>
      <c r="D1913" s="631"/>
      <c r="E1913" s="554"/>
      <c r="F1913" s="554"/>
      <c r="G1913" s="577"/>
      <c r="H1913" s="578"/>
      <c r="I1913" s="634"/>
      <c r="J1913" s="578"/>
    </row>
    <row r="1914" spans="1:10" x14ac:dyDescent="0.35">
      <c r="A1914" s="565">
        <v>300026</v>
      </c>
      <c r="B1914" s="556"/>
      <c r="C1914" s="637" t="s">
        <v>324</v>
      </c>
      <c r="D1914" s="638" t="s">
        <v>189</v>
      </c>
      <c r="E1914" s="639">
        <v>0.5</v>
      </c>
      <c r="F1914" s="640">
        <v>0</v>
      </c>
      <c r="G1914" s="570">
        <v>2089</v>
      </c>
      <c r="H1914" s="571">
        <f>TRUNC(E1914* (1 + F1914 / 100) * G1914,2)</f>
        <v>1044.5</v>
      </c>
      <c r="I1914" s="724">
        <f>I1898 * (E1914 * (1+F1914/100))</f>
        <v>0</v>
      </c>
      <c r="J1914" s="725">
        <f>H1914 * I1898</f>
        <v>0</v>
      </c>
    </row>
    <row r="1915" spans="1:10" x14ac:dyDescent="0.35">
      <c r="A1915" s="582" t="s">
        <v>325</v>
      </c>
      <c r="B1915" s="554"/>
      <c r="C1915" s="630"/>
      <c r="D1915" s="631"/>
      <c r="E1915" s="554"/>
      <c r="F1915" s="554"/>
      <c r="G1915" s="577" t="s">
        <v>326</v>
      </c>
      <c r="H1915" s="635">
        <f>SUM(H1913:H1914)</f>
        <v>1044.5</v>
      </c>
      <c r="I1915" s="636"/>
      <c r="J1915" s="635">
        <f>SUM(J1913:J1914)</f>
        <v>0</v>
      </c>
    </row>
    <row r="1916" spans="1:10" x14ac:dyDescent="0.35">
      <c r="A1916" s="543" t="s">
        <v>327</v>
      </c>
      <c r="B1916" s="27"/>
      <c r="C1916" s="633" t="s">
        <v>328</v>
      </c>
      <c r="D1916" s="631"/>
      <c r="E1916" s="554"/>
      <c r="F1916" s="554"/>
      <c r="G1916" s="577"/>
      <c r="H1916" s="578"/>
      <c r="I1916" s="636"/>
      <c r="J1916" s="578"/>
    </row>
    <row r="1917" spans="1:10" x14ac:dyDescent="0.35">
      <c r="A1917" s="565"/>
      <c r="B1917" s="556"/>
      <c r="C1917" s="637"/>
      <c r="D1917" s="638"/>
      <c r="E1917" s="639"/>
      <c r="F1917" s="639"/>
      <c r="G1917" s="570"/>
      <c r="H1917" s="571"/>
      <c r="I1917" s="724"/>
      <c r="J1917" s="571"/>
    </row>
    <row r="1918" spans="1:10" x14ac:dyDescent="0.35">
      <c r="A1918" s="582" t="s">
        <v>329</v>
      </c>
      <c r="B1918" s="27"/>
      <c r="C1918" s="630"/>
      <c r="D1918" s="631"/>
      <c r="E1918" s="554"/>
      <c r="F1918" s="554"/>
      <c r="G1918" s="577" t="s">
        <v>383</v>
      </c>
      <c r="H1918" s="571">
        <f>SUM(H1916:H1917)</f>
        <v>0</v>
      </c>
      <c r="I1918" s="636"/>
      <c r="J1918" s="571">
        <f>SUM(J1916:J1917)</f>
        <v>0</v>
      </c>
    </row>
    <row r="1919" spans="1:10" x14ac:dyDescent="0.35">
      <c r="A1919" s="543"/>
      <c r="B1919" s="642"/>
      <c r="C1919" s="630"/>
      <c r="D1919" s="631"/>
      <c r="E1919" s="554"/>
      <c r="F1919" s="554"/>
      <c r="G1919" s="577"/>
      <c r="H1919" s="578"/>
      <c r="I1919" s="634"/>
      <c r="J1919" s="578"/>
    </row>
    <row r="1920" spans="1:10" ht="15" thickBot="1" x14ac:dyDescent="0.4">
      <c r="A1920" s="543" t="s">
        <v>92</v>
      </c>
      <c r="B1920" s="642"/>
      <c r="C1920" s="643"/>
      <c r="D1920" s="644"/>
      <c r="E1920" s="645"/>
      <c r="F1920" s="646" t="s">
        <v>331</v>
      </c>
      <c r="G1920" s="593">
        <f>SUM(H1899:H1919)/2</f>
        <v>373890.32</v>
      </c>
      <c r="H1920" s="594">
        <f>IF('[2]ANALISIS PERS'!$A$2="CD",IF('[2]ANALISIS PERS'!$A$3=1,ROUND(SUM(H1899:H1919)/2,0),IF('[2]ANALISIS PERS'!$A$3=3,ROUND(SUM(H1899:H1919)/2,-1),SUM(H1899:H1919)/2)),SUM(H1899:H1919)/2)</f>
        <v>373890</v>
      </c>
      <c r="I1920" s="595"/>
      <c r="J1920" s="594">
        <f>IF('[2]ANALISIS PERS'!$A$2="CD",IF('[2]ANALISIS PERS'!$A$3=1,ROUND(SUM(J1899:J1919)/2,0),IF('[2]ANALISIS PERS'!$A$3=3,ROUND(SUM(J1899:J1919)/2,-1),SUM(J1899:J1919)/2)),SUM(J1899:J1919)/2)</f>
        <v>0</v>
      </c>
    </row>
    <row r="1921" spans="1:10" ht="15" thickTop="1" x14ac:dyDescent="0.35">
      <c r="A1921" s="543" t="s">
        <v>364</v>
      </c>
      <c r="B1921" s="642"/>
      <c r="C1921" s="647" t="s">
        <v>256</v>
      </c>
      <c r="D1921" s="648"/>
      <c r="E1921" s="649"/>
      <c r="F1921" s="649"/>
      <c r="G1921" s="603"/>
      <c r="H1921" s="604"/>
      <c r="I1921" s="579"/>
      <c r="J1921" s="604"/>
    </row>
    <row r="1922" spans="1:10" x14ac:dyDescent="0.35">
      <c r="A1922" s="565" t="s">
        <v>263</v>
      </c>
      <c r="B1922" s="642"/>
      <c r="C1922" s="732" t="s">
        <v>234</v>
      </c>
      <c r="D1922" s="733"/>
      <c r="E1922" s="734"/>
      <c r="F1922" s="717">
        <f>'[2]ANALISIS PERS'!$F$3</f>
        <v>0</v>
      </c>
      <c r="G1922" s="729"/>
      <c r="H1922" s="730">
        <f>ROUND(H1920*F1922,2)</f>
        <v>0</v>
      </c>
      <c r="I1922" s="579"/>
      <c r="J1922" s="730">
        <f>ROUND(J1920*H1922,2)</f>
        <v>0</v>
      </c>
    </row>
    <row r="1923" spans="1:10" x14ac:dyDescent="0.35">
      <c r="A1923" s="565" t="s">
        <v>365</v>
      </c>
      <c r="B1923" s="642"/>
      <c r="C1923" s="732" t="s">
        <v>236</v>
      </c>
      <c r="D1923" s="733"/>
      <c r="E1923" s="734"/>
      <c r="F1923" s="717">
        <f>'[2]ANALISIS PERS'!$G$3</f>
        <v>0</v>
      </c>
      <c r="G1923" s="729"/>
      <c r="H1923" s="730">
        <f>ROUND(H1920*F1923,2)</f>
        <v>0</v>
      </c>
      <c r="I1923" s="579"/>
      <c r="J1923" s="730">
        <f>ROUND(J1920*H1923,2)</f>
        <v>0</v>
      </c>
    </row>
    <row r="1924" spans="1:10" x14ac:dyDescent="0.35">
      <c r="A1924" s="565" t="s">
        <v>265</v>
      </c>
      <c r="B1924" s="642"/>
      <c r="C1924" s="732" t="s">
        <v>238</v>
      </c>
      <c r="D1924" s="733"/>
      <c r="E1924" s="734"/>
      <c r="F1924" s="717">
        <f>'[2]ANALISIS PERS'!$H$3</f>
        <v>0</v>
      </c>
      <c r="G1924" s="729"/>
      <c r="H1924" s="730">
        <f>ROUND(H1920*F1924,2)</f>
        <v>0</v>
      </c>
      <c r="I1924" s="579"/>
      <c r="J1924" s="730">
        <f>ROUND(J1920*H1924,2)</f>
        <v>0</v>
      </c>
    </row>
    <row r="1925" spans="1:10" x14ac:dyDescent="0.35">
      <c r="A1925" s="565" t="s">
        <v>267</v>
      </c>
      <c r="B1925" s="642"/>
      <c r="C1925" s="732" t="s">
        <v>242</v>
      </c>
      <c r="D1925" s="733"/>
      <c r="E1925" s="734"/>
      <c r="F1925" s="717">
        <f>'[2]ANALISIS PERS'!$I$3</f>
        <v>0</v>
      </c>
      <c r="G1925" s="729"/>
      <c r="H1925" s="730">
        <f>ROUND(H1924*F1925,2)</f>
        <v>0</v>
      </c>
      <c r="I1925" s="579"/>
      <c r="J1925" s="730">
        <f>ROUND(J1924*H1925,2)</f>
        <v>0</v>
      </c>
    </row>
    <row r="1926" spans="1:10" x14ac:dyDescent="0.35">
      <c r="A1926" s="543" t="s">
        <v>366</v>
      </c>
      <c r="B1926" s="642"/>
      <c r="C1926" s="633" t="s">
        <v>367</v>
      </c>
      <c r="D1926" s="631"/>
      <c r="E1926" s="554"/>
      <c r="F1926" s="554"/>
      <c r="G1926" s="612"/>
      <c r="H1926" s="613">
        <f>SUM(H1922:H1925)</f>
        <v>0</v>
      </c>
      <c r="I1926" s="588"/>
      <c r="J1926" s="613">
        <f>SUM(J1922:J1925)</f>
        <v>0</v>
      </c>
    </row>
    <row r="1927" spans="1:10" ht="15" thickBot="1" x14ac:dyDescent="0.4">
      <c r="A1927" s="543" t="s">
        <v>368</v>
      </c>
      <c r="B1927" s="642"/>
      <c r="C1927" s="655"/>
      <c r="D1927" s="656"/>
      <c r="E1927" s="645"/>
      <c r="F1927" s="646" t="s">
        <v>369</v>
      </c>
      <c r="G1927" s="617">
        <f>H1926+H1920</f>
        <v>373890</v>
      </c>
      <c r="H1927" s="594">
        <f>IF('[2]ANALISIS PERS'!$A$3=2,ROUND((H1920+H1926),2),IF('[2]ANALISIS PERS'!$A$3=3,ROUND((H1920+H1926),-1),ROUND((H1920+H1926),0)))</f>
        <v>373890</v>
      </c>
      <c r="I1927" s="595"/>
      <c r="J1927" s="594">
        <f>IF('[2]ANALISIS PERS'!$A$3=2,ROUND((J1920+J1926),2),IF('[2]ANALISIS PERS'!$A$3=3,ROUND((J1920+J1926),-1),ROUND((J1920+J1926),0)))</f>
        <v>0</v>
      </c>
    </row>
    <row r="1928" spans="1:10" ht="15" thickTop="1" x14ac:dyDescent="0.35">
      <c r="C1928" s="27"/>
      <c r="D1928" s="90"/>
      <c r="E1928" s="27"/>
      <c r="F1928" s="27"/>
      <c r="G1928" s="27"/>
      <c r="H1928" s="27"/>
      <c r="I1928" s="554"/>
      <c r="J1928" s="555"/>
    </row>
    <row r="1929" spans="1:10" ht="15" thickBot="1" x14ac:dyDescent="0.4">
      <c r="C1929" s="27"/>
      <c r="D1929" s="90"/>
      <c r="E1929" s="27"/>
      <c r="F1929" s="27"/>
      <c r="G1929" s="27"/>
      <c r="H1929" s="27"/>
      <c r="I1929" s="554"/>
      <c r="J1929" s="555"/>
    </row>
    <row r="1930" spans="1:10" ht="15" thickTop="1" x14ac:dyDescent="0.35">
      <c r="A1930" s="543" t="s">
        <v>627</v>
      </c>
      <c r="B1930" s="554"/>
      <c r="C1930" s="901" t="s">
        <v>200</v>
      </c>
      <c r="D1930" s="902"/>
      <c r="E1930" s="902"/>
      <c r="F1930" s="902"/>
      <c r="G1930" s="597"/>
      <c r="H1930" s="618" t="s">
        <v>377</v>
      </c>
      <c r="I1930" s="619" t="s">
        <v>378</v>
      </c>
      <c r="J1930" s="558" t="s">
        <v>379</v>
      </c>
    </row>
    <row r="1931" spans="1:10" x14ac:dyDescent="0.35">
      <c r="A1931" s="543"/>
      <c r="B1931" s="554"/>
      <c r="C1931" s="903"/>
      <c r="D1931" s="904"/>
      <c r="E1931" s="904"/>
      <c r="F1931" s="904"/>
      <c r="G1931" s="598"/>
      <c r="H1931" s="620" t="e">
        <f>"ITEM:   "&amp;PRESUPUESTO!#REF!</f>
        <v>#REF!</v>
      </c>
      <c r="I1931" s="621" t="e">
        <f>PRESUPUESTO!#REF!</f>
        <v>#REF!</v>
      </c>
      <c r="J1931" s="562"/>
    </row>
    <row r="1932" spans="1:10" x14ac:dyDescent="0.35">
      <c r="A1932" s="622" t="s">
        <v>301</v>
      </c>
      <c r="B1932" s="623"/>
      <c r="C1932" s="624" t="s">
        <v>88</v>
      </c>
      <c r="D1932" s="625" t="s">
        <v>89</v>
      </c>
      <c r="E1932" s="626" t="s">
        <v>90</v>
      </c>
      <c r="F1932" s="627" t="s">
        <v>302</v>
      </c>
      <c r="G1932" s="628" t="s">
        <v>303</v>
      </c>
      <c r="H1932" s="571" t="s">
        <v>304</v>
      </c>
      <c r="I1932" s="629"/>
      <c r="J1932" s="571" t="s">
        <v>304</v>
      </c>
    </row>
    <row r="1933" spans="1:10" x14ac:dyDescent="0.35">
      <c r="A1933" s="565"/>
      <c r="B1933" s="554"/>
      <c r="C1933" s="630"/>
      <c r="D1933" s="631"/>
      <c r="E1933" s="554"/>
      <c r="F1933" s="555"/>
      <c r="G1933" s="577"/>
      <c r="H1933" s="578"/>
      <c r="I1933" s="632"/>
      <c r="J1933" s="578"/>
    </row>
    <row r="1934" spans="1:10" x14ac:dyDescent="0.35">
      <c r="A1934" s="565" t="s">
        <v>305</v>
      </c>
      <c r="B1934" s="554"/>
      <c r="C1934" s="633" t="s">
        <v>306</v>
      </c>
      <c r="D1934" s="631"/>
      <c r="E1934" s="554"/>
      <c r="F1934" s="555"/>
      <c r="G1934" s="577"/>
      <c r="H1934" s="578"/>
      <c r="I1934" s="634"/>
      <c r="J1934" s="578"/>
    </row>
    <row r="1935" spans="1:10" x14ac:dyDescent="0.35">
      <c r="A1935" s="565">
        <v>119031</v>
      </c>
      <c r="B1935" s="556"/>
      <c r="C1935" s="637" t="s">
        <v>628</v>
      </c>
      <c r="D1935" s="638" t="s">
        <v>89</v>
      </c>
      <c r="E1935" s="639">
        <v>1</v>
      </c>
      <c r="F1935" s="640"/>
      <c r="G1935" s="570">
        <v>445226</v>
      </c>
      <c r="H1935" s="571">
        <f>TRUNC(E1935* (1 + F1935 / 100) * G1935,2)</f>
        <v>445226</v>
      </c>
      <c r="I1935" s="724" t="e">
        <f>I1931 * (E1935 * (1+F1935/100))</f>
        <v>#REF!</v>
      </c>
      <c r="J1935" s="725" t="e">
        <f>H1935 * I1931</f>
        <v>#REF!</v>
      </c>
    </row>
    <row r="1936" spans="1:10" x14ac:dyDescent="0.35">
      <c r="A1936" s="565">
        <v>100611</v>
      </c>
      <c r="B1936" s="556"/>
      <c r="C1936" s="637" t="s">
        <v>625</v>
      </c>
      <c r="D1936" s="638" t="s">
        <v>89</v>
      </c>
      <c r="E1936" s="639">
        <v>1</v>
      </c>
      <c r="F1936" s="640"/>
      <c r="G1936" s="570">
        <v>11347</v>
      </c>
      <c r="H1936" s="571">
        <f>TRUNC(E1936* (1 + F1936 / 100) * G1936,2)</f>
        <v>11347</v>
      </c>
      <c r="I1936" s="724" t="e">
        <f>I1931 * (E1936 * (1+F1936/100))</f>
        <v>#REF!</v>
      </c>
      <c r="J1936" s="725" t="e">
        <f>H1936 * I1931</f>
        <v>#REF!</v>
      </c>
    </row>
    <row r="1937" spans="1:10" x14ac:dyDescent="0.35">
      <c r="A1937" s="582" t="s">
        <v>314</v>
      </c>
      <c r="B1937" s="554"/>
      <c r="C1937" s="630"/>
      <c r="D1937" s="631"/>
      <c r="E1937" s="554"/>
      <c r="F1937" s="555"/>
      <c r="G1937" s="577" t="s">
        <v>315</v>
      </c>
      <c r="H1937" s="635">
        <f>SUM(H1934:H1936)</f>
        <v>456573</v>
      </c>
      <c r="I1937" s="636"/>
      <c r="J1937" s="635" t="e">
        <f>SUM(J1934:J1936)</f>
        <v>#REF!</v>
      </c>
    </row>
    <row r="1938" spans="1:10" x14ac:dyDescent="0.35">
      <c r="A1938" s="565" t="s">
        <v>316</v>
      </c>
      <c r="B1938" s="554"/>
      <c r="C1938" s="633" t="s">
        <v>317</v>
      </c>
      <c r="D1938" s="631"/>
      <c r="E1938" s="554"/>
      <c r="F1938" s="555"/>
      <c r="G1938" s="577"/>
      <c r="H1938" s="578"/>
      <c r="I1938" s="634"/>
      <c r="J1938" s="578"/>
    </row>
    <row r="1939" spans="1:10" x14ac:dyDescent="0.35">
      <c r="A1939" s="565">
        <v>200004</v>
      </c>
      <c r="B1939" s="556"/>
      <c r="C1939" s="637" t="s">
        <v>452</v>
      </c>
      <c r="D1939" s="638" t="s">
        <v>319</v>
      </c>
      <c r="E1939" s="639">
        <v>1</v>
      </c>
      <c r="F1939" s="640"/>
      <c r="G1939" s="570">
        <v>35353</v>
      </c>
      <c r="H1939" s="571">
        <f>TRUNC(E1939* (1 + F1939 / 100) * G1939,2)</f>
        <v>35353</v>
      </c>
      <c r="I1939" s="724" t="e">
        <f>I1931 * (E1939 * (1+F1939/100))</f>
        <v>#REF!</v>
      </c>
      <c r="J1939" s="725" t="e">
        <f>H1939 * I1931</f>
        <v>#REF!</v>
      </c>
    </row>
    <row r="1940" spans="1:10" x14ac:dyDescent="0.35">
      <c r="A1940" s="565">
        <v>200021</v>
      </c>
      <c r="B1940" s="556"/>
      <c r="C1940" s="637" t="s">
        <v>626</v>
      </c>
      <c r="D1940" s="638" t="s">
        <v>319</v>
      </c>
      <c r="E1940" s="639">
        <v>1.5</v>
      </c>
      <c r="F1940" s="640"/>
      <c r="G1940" s="570">
        <v>33387</v>
      </c>
      <c r="H1940" s="571">
        <f>TRUNC(E1940* (1 + F1940 / 100) * G1940,2)</f>
        <v>50080.5</v>
      </c>
      <c r="I1940" s="724" t="e">
        <f>I1931 * (E1940 * (1+F1940/100))</f>
        <v>#REF!</v>
      </c>
      <c r="J1940" s="725" t="e">
        <f>H1940 * I1931</f>
        <v>#REF!</v>
      </c>
    </row>
    <row r="1941" spans="1:10" x14ac:dyDescent="0.35">
      <c r="A1941" s="582" t="s">
        <v>320</v>
      </c>
      <c r="B1941" s="554"/>
      <c r="C1941" s="630"/>
      <c r="D1941" s="631"/>
      <c r="E1941" s="554"/>
      <c r="F1941" s="555"/>
      <c r="G1941" s="577" t="s">
        <v>381</v>
      </c>
      <c r="H1941" s="635">
        <f>SUM(H1938:H1940)</f>
        <v>85433.5</v>
      </c>
      <c r="I1941" s="636"/>
      <c r="J1941" s="635" t="e">
        <f>SUM(J1938:J1940)</f>
        <v>#REF!</v>
      </c>
    </row>
    <row r="1942" spans="1:10" x14ac:dyDescent="0.35">
      <c r="A1942" s="565" t="s">
        <v>322</v>
      </c>
      <c r="B1942" s="554"/>
      <c r="C1942" s="641" t="s">
        <v>323</v>
      </c>
      <c r="D1942" s="631"/>
      <c r="E1942" s="554"/>
      <c r="F1942" s="555"/>
      <c r="G1942" s="577"/>
      <c r="H1942" s="578"/>
      <c r="I1942" s="634"/>
      <c r="J1942" s="578"/>
    </row>
    <row r="1943" spans="1:10" x14ac:dyDescent="0.35">
      <c r="A1943" s="565">
        <v>300026</v>
      </c>
      <c r="B1943" s="556"/>
      <c r="C1943" s="637" t="s">
        <v>324</v>
      </c>
      <c r="D1943" s="638" t="s">
        <v>189</v>
      </c>
      <c r="E1943" s="639">
        <v>0.998</v>
      </c>
      <c r="F1943" s="640"/>
      <c r="G1943" s="570">
        <v>2089</v>
      </c>
      <c r="H1943" s="571">
        <f>TRUNC(E1943* (1 + F1943 / 100) * G1943,2)</f>
        <v>2084.8200000000002</v>
      </c>
      <c r="I1943" s="724" t="e">
        <f>I1931 * (E1943 * (1+F1943/100))</f>
        <v>#REF!</v>
      </c>
      <c r="J1943" s="725" t="e">
        <f>H1943 * I1931</f>
        <v>#REF!</v>
      </c>
    </row>
    <row r="1944" spans="1:10" x14ac:dyDescent="0.35">
      <c r="A1944" s="582" t="s">
        <v>325</v>
      </c>
      <c r="B1944" s="554"/>
      <c r="C1944" s="630"/>
      <c r="D1944" s="631"/>
      <c r="E1944" s="554"/>
      <c r="F1944" s="555"/>
      <c r="G1944" s="577" t="s">
        <v>326</v>
      </c>
      <c r="H1944" s="635">
        <f>SUM(H1942:H1943)</f>
        <v>2084.8200000000002</v>
      </c>
      <c r="I1944" s="636"/>
      <c r="J1944" s="635" t="e">
        <f>SUM(J1942:J1943)</f>
        <v>#REF!</v>
      </c>
    </row>
    <row r="1945" spans="1:10" x14ac:dyDescent="0.35">
      <c r="A1945" s="543" t="s">
        <v>327</v>
      </c>
      <c r="B1945" s="27"/>
      <c r="C1945" s="633" t="s">
        <v>328</v>
      </c>
      <c r="D1945" s="631"/>
      <c r="E1945" s="554"/>
      <c r="F1945" s="555"/>
      <c r="G1945" s="577"/>
      <c r="H1945" s="578"/>
      <c r="I1945" s="636"/>
      <c r="J1945" s="578"/>
    </row>
    <row r="1946" spans="1:10" x14ac:dyDescent="0.35">
      <c r="A1946" s="565"/>
      <c r="B1946" s="556"/>
      <c r="C1946" s="637"/>
      <c r="D1946" s="638"/>
      <c r="E1946" s="639"/>
      <c r="F1946" s="640"/>
      <c r="G1946" s="570"/>
      <c r="H1946" s="571"/>
      <c r="I1946" s="724"/>
      <c r="J1946" s="571"/>
    </row>
    <row r="1947" spans="1:10" x14ac:dyDescent="0.35">
      <c r="A1947" s="582" t="s">
        <v>329</v>
      </c>
      <c r="B1947" s="27"/>
      <c r="C1947" s="630"/>
      <c r="D1947" s="631"/>
      <c r="E1947" s="554"/>
      <c r="F1947" s="555"/>
      <c r="G1947" s="577" t="s">
        <v>383</v>
      </c>
      <c r="H1947" s="571">
        <f>SUM(H1945:H1946)</f>
        <v>0</v>
      </c>
      <c r="I1947" s="636"/>
      <c r="J1947" s="571">
        <f>SUM(J1945:J1946)</f>
        <v>0</v>
      </c>
    </row>
    <row r="1948" spans="1:10" x14ac:dyDescent="0.35">
      <c r="A1948" s="543"/>
      <c r="B1948" s="642"/>
      <c r="C1948" s="630"/>
      <c r="D1948" s="631"/>
      <c r="E1948" s="554"/>
      <c r="F1948" s="555"/>
      <c r="G1948" s="577"/>
      <c r="H1948" s="578"/>
      <c r="I1948" s="634"/>
      <c r="J1948" s="578"/>
    </row>
    <row r="1949" spans="1:10" ht="15" thickBot="1" x14ac:dyDescent="0.4">
      <c r="A1949" s="543" t="s">
        <v>92</v>
      </c>
      <c r="B1949" s="642"/>
      <c r="C1949" s="643"/>
      <c r="D1949" s="644"/>
      <c r="E1949" s="645"/>
      <c r="F1949" s="646" t="s">
        <v>331</v>
      </c>
      <c r="G1949" s="593">
        <f>SUM(H1932:H1948)/2</f>
        <v>544091.32000000007</v>
      </c>
      <c r="H1949" s="594">
        <f>IF($A$2="CD",IF($A$3=1,ROUND(SUM(H1932:H1948)/2,0),IF($A$3=3,ROUND(SUM(H1932:H1948)/2,-1),SUM(H1932:H1948)/2)),SUM(H1932:H1948)/2)</f>
        <v>544091</v>
      </c>
      <c r="I1949" s="595"/>
      <c r="J1949" s="594" t="e">
        <f>IF($A$2="CD",IF($A$3=1,ROUND(SUM(J1932:J1948)/2,0),IF($A$3=3,ROUND(SUM(J1932:J1948)/2,-1),SUM(J1932:J1948)/2)),SUM(J1932:J1948)/2)</f>
        <v>#REF!</v>
      </c>
    </row>
    <row r="1950" spans="1:10" ht="15" thickTop="1" x14ac:dyDescent="0.35">
      <c r="A1950" s="543" t="s">
        <v>364</v>
      </c>
      <c r="B1950" s="642"/>
      <c r="C1950" s="647" t="s">
        <v>256</v>
      </c>
      <c r="D1950" s="648"/>
      <c r="E1950" s="649"/>
      <c r="F1950" s="650"/>
      <c r="G1950" s="603"/>
      <c r="H1950" s="604"/>
      <c r="I1950" s="579"/>
      <c r="J1950" s="604"/>
    </row>
    <row r="1951" spans="1:10" x14ac:dyDescent="0.35">
      <c r="A1951" s="565" t="s">
        <v>263</v>
      </c>
      <c r="B1951" s="642"/>
      <c r="C1951" s="732" t="s">
        <v>234</v>
      </c>
      <c r="D1951" s="733"/>
      <c r="E1951" s="734"/>
      <c r="F1951" s="654">
        <f>$F$3</f>
        <v>0.15</v>
      </c>
      <c r="G1951" s="729"/>
      <c r="H1951" s="730">
        <f>ROUND(H1949*F1951,2)</f>
        <v>81613.649999999994</v>
      </c>
      <c r="I1951" s="579"/>
      <c r="J1951" s="730" t="e">
        <f>ROUND(J1949*H1951,2)</f>
        <v>#REF!</v>
      </c>
    </row>
    <row r="1952" spans="1:10" x14ac:dyDescent="0.35">
      <c r="A1952" s="565" t="s">
        <v>365</v>
      </c>
      <c r="B1952" s="642"/>
      <c r="C1952" s="732" t="s">
        <v>236</v>
      </c>
      <c r="D1952" s="733"/>
      <c r="E1952" s="734"/>
      <c r="F1952" s="654">
        <f>$G$3</f>
        <v>0.02</v>
      </c>
      <c r="G1952" s="729"/>
      <c r="H1952" s="730">
        <f>ROUND(H1949*F1952,2)</f>
        <v>10881.82</v>
      </c>
      <c r="I1952" s="579"/>
      <c r="J1952" s="730" t="e">
        <f>ROUND(J1949*H1952,2)</f>
        <v>#REF!</v>
      </c>
    </row>
    <row r="1953" spans="1:10" x14ac:dyDescent="0.35">
      <c r="A1953" s="565" t="s">
        <v>265</v>
      </c>
      <c r="B1953" s="642"/>
      <c r="C1953" s="732" t="s">
        <v>238</v>
      </c>
      <c r="D1953" s="733"/>
      <c r="E1953" s="734"/>
      <c r="F1953" s="654">
        <f>$H$3</f>
        <v>0.05</v>
      </c>
      <c r="G1953" s="729"/>
      <c r="H1953" s="730">
        <f>ROUND(H1949*F1953,2)</f>
        <v>27204.55</v>
      </c>
      <c r="I1953" s="579"/>
      <c r="J1953" s="730" t="e">
        <f>ROUND(J1949*H1953,2)</f>
        <v>#REF!</v>
      </c>
    </row>
    <row r="1954" spans="1:10" x14ac:dyDescent="0.35">
      <c r="A1954" s="565" t="s">
        <v>267</v>
      </c>
      <c r="B1954" s="642"/>
      <c r="C1954" s="732" t="s">
        <v>242</v>
      </c>
      <c r="D1954" s="733"/>
      <c r="E1954" s="734"/>
      <c r="F1954" s="654">
        <f>$I$3</f>
        <v>0.19</v>
      </c>
      <c r="G1954" s="729"/>
      <c r="H1954" s="730">
        <f>ROUND(H1953*F1954,2)</f>
        <v>5168.8599999999997</v>
      </c>
      <c r="I1954" s="579"/>
      <c r="J1954" s="730" t="e">
        <f>ROUND(J1953*H1954,2)</f>
        <v>#REF!</v>
      </c>
    </row>
    <row r="1955" spans="1:10" x14ac:dyDescent="0.35">
      <c r="A1955" s="543" t="s">
        <v>366</v>
      </c>
      <c r="B1955" s="642"/>
      <c r="C1955" s="633" t="s">
        <v>367</v>
      </c>
      <c r="D1955" s="631"/>
      <c r="E1955" s="554"/>
      <c r="F1955" s="555"/>
      <c r="G1955" s="612"/>
      <c r="H1955" s="613">
        <f>SUM(H1951:H1954)</f>
        <v>124868.88</v>
      </c>
      <c r="I1955" s="588"/>
      <c r="J1955" s="613" t="e">
        <f>SUM(J1951:J1954)</f>
        <v>#REF!</v>
      </c>
    </row>
    <row r="1956" spans="1:10" ht="15" thickBot="1" x14ac:dyDescent="0.4">
      <c r="A1956" s="543" t="s">
        <v>368</v>
      </c>
      <c r="B1956" s="642"/>
      <c r="C1956" s="655"/>
      <c r="D1956" s="656"/>
      <c r="E1956" s="645"/>
      <c r="F1956" s="646" t="s">
        <v>369</v>
      </c>
      <c r="G1956" s="617">
        <f>H1955+H1949</f>
        <v>668959.88</v>
      </c>
      <c r="H1956" s="594">
        <f>IF($A$3=2,ROUND((H1949+H1955),2),IF($A$3=3,ROUND((H1949+H1955),-1),ROUND((H1949+H1955),0)))</f>
        <v>668960</v>
      </c>
      <c r="I1956" s="595"/>
      <c r="J1956" s="594" t="e">
        <f>IF($A$3=2,ROUND((J1949+J1955),2),IF($A$3=3,ROUND((J1949+J1955),-1),ROUND((J1949+J1955),0)))</f>
        <v>#REF!</v>
      </c>
    </row>
    <row r="1957" spans="1:10" ht="15" thickTop="1" x14ac:dyDescent="0.35">
      <c r="C1957" s="27"/>
      <c r="D1957" s="90"/>
      <c r="E1957" s="27"/>
      <c r="F1957" s="27"/>
      <c r="G1957" s="27"/>
      <c r="H1957" s="27"/>
      <c r="I1957" s="554"/>
      <c r="J1957" s="555"/>
    </row>
    <row r="1958" spans="1:10" ht="15" thickBot="1" x14ac:dyDescent="0.4">
      <c r="C1958" s="27"/>
      <c r="D1958" s="90"/>
      <c r="E1958" s="27"/>
      <c r="F1958" s="27"/>
      <c r="G1958" s="27"/>
      <c r="H1958" s="27"/>
      <c r="I1958" s="554"/>
      <c r="J1958" s="555"/>
    </row>
    <row r="1959" spans="1:10" ht="15" thickTop="1" x14ac:dyDescent="0.35">
      <c r="A1959" s="543" t="s">
        <v>629</v>
      </c>
      <c r="B1959" s="556"/>
      <c r="C1959" s="913" t="s">
        <v>201</v>
      </c>
      <c r="D1959" s="914"/>
      <c r="E1959" s="914"/>
      <c r="F1959" s="914"/>
      <c r="G1959" s="557"/>
      <c r="H1959" s="558" t="s">
        <v>377</v>
      </c>
      <c r="I1959" s="559" t="s">
        <v>299</v>
      </c>
      <c r="J1959" s="560" t="s">
        <v>95</v>
      </c>
    </row>
    <row r="1960" spans="1:10" x14ac:dyDescent="0.35">
      <c r="A1960" s="543"/>
      <c r="B1960" s="556"/>
      <c r="C1960" s="915"/>
      <c r="D1960" s="916"/>
      <c r="E1960" s="916"/>
      <c r="F1960" s="916"/>
      <c r="G1960" s="561"/>
      <c r="H1960" s="562" t="e">
        <f>"ITEM:   "&amp;PRESUPUESTO!#REF!</f>
        <v>#REF!</v>
      </c>
      <c r="I1960" s="599" t="e">
        <f>PRESUPUESTO!#REF!</f>
        <v>#REF!</v>
      </c>
      <c r="J1960" s="564"/>
    </row>
    <row r="1961" spans="1:10" x14ac:dyDescent="0.35">
      <c r="A1961" s="565" t="s">
        <v>301</v>
      </c>
      <c r="B1961" s="556"/>
      <c r="C1961" s="566" t="s">
        <v>88</v>
      </c>
      <c r="D1961" s="567" t="s">
        <v>89</v>
      </c>
      <c r="E1961" s="568" t="s">
        <v>90</v>
      </c>
      <c r="F1961" s="569" t="s">
        <v>302</v>
      </c>
      <c r="G1961" s="570" t="s">
        <v>303</v>
      </c>
      <c r="H1961" s="571" t="s">
        <v>304</v>
      </c>
      <c r="I1961" s="724"/>
      <c r="J1961" s="725" t="s">
        <v>304</v>
      </c>
    </row>
    <row r="1962" spans="1:10" x14ac:dyDescent="0.35">
      <c r="A1962" s="565"/>
      <c r="B1962" s="556"/>
      <c r="C1962" s="574"/>
      <c r="D1962" s="543"/>
      <c r="E1962" s="575"/>
      <c r="F1962" s="576"/>
      <c r="G1962" s="577"/>
      <c r="H1962" s="578"/>
      <c r="I1962" s="579"/>
      <c r="J1962" s="580"/>
    </row>
    <row r="1963" spans="1:10" x14ac:dyDescent="0.35">
      <c r="A1963" s="565" t="s">
        <v>305</v>
      </c>
      <c r="B1963" s="556"/>
      <c r="C1963" s="581" t="s">
        <v>306</v>
      </c>
      <c r="D1963" s="543"/>
      <c r="E1963" s="575"/>
      <c r="F1963" s="576"/>
      <c r="G1963" s="577"/>
      <c r="H1963" s="578"/>
      <c r="I1963" s="579"/>
      <c r="J1963" s="580"/>
    </row>
    <row r="1964" spans="1:10" x14ac:dyDescent="0.35">
      <c r="A1964" s="565">
        <v>109975</v>
      </c>
      <c r="B1964" s="556"/>
      <c r="C1964" s="637" t="s">
        <v>630</v>
      </c>
      <c r="D1964" s="638" t="s">
        <v>631</v>
      </c>
      <c r="E1964" s="639">
        <v>1</v>
      </c>
      <c r="F1964" s="640">
        <v>0</v>
      </c>
      <c r="G1964" s="570">
        <v>646152</v>
      </c>
      <c r="H1964" s="571">
        <f>TRUNC(E1964* (1 + F1964 / 100) * G1964,2)</f>
        <v>646152</v>
      </c>
      <c r="I1964" s="724" t="e">
        <f>I1960 * (E1964 * (1+F1964/100))</f>
        <v>#REF!</v>
      </c>
      <c r="J1964" s="725" t="e">
        <f>H1964 * I1960</f>
        <v>#REF!</v>
      </c>
    </row>
    <row r="1965" spans="1:10" x14ac:dyDescent="0.35">
      <c r="A1965" s="565">
        <v>101173</v>
      </c>
      <c r="B1965" s="556"/>
      <c r="C1965" s="637" t="s">
        <v>632</v>
      </c>
      <c r="D1965" s="638" t="s">
        <v>89</v>
      </c>
      <c r="E1965" s="639">
        <v>1</v>
      </c>
      <c r="F1965" s="640">
        <v>0</v>
      </c>
      <c r="G1965" s="570">
        <v>10772</v>
      </c>
      <c r="H1965" s="571">
        <f>TRUNC(E1965* (1 + F1965 / 100) * G1965,2)</f>
        <v>10772</v>
      </c>
      <c r="I1965" s="724" t="e">
        <f>I1960 * (E1965 * (1+F1965/100))</f>
        <v>#REF!</v>
      </c>
      <c r="J1965" s="725" t="e">
        <f>H1965 * I1960</f>
        <v>#REF!</v>
      </c>
    </row>
    <row r="1966" spans="1:10" x14ac:dyDescent="0.35">
      <c r="A1966" s="565">
        <v>100053</v>
      </c>
      <c r="B1966" s="556" t="s">
        <v>334</v>
      </c>
      <c r="C1966" s="566" t="s">
        <v>335</v>
      </c>
      <c r="D1966" s="567" t="s">
        <v>336</v>
      </c>
      <c r="E1966" s="568">
        <v>1</v>
      </c>
      <c r="F1966" s="569"/>
      <c r="G1966" s="570">
        <v>43</v>
      </c>
      <c r="H1966" s="571">
        <f>TRUNC(E1966* (1 + F1966 / 100) * G1966,2)</f>
        <v>43</v>
      </c>
      <c r="I1966" s="724" t="e">
        <f>I1960 * (E1966 * (1+F1966/100))</f>
        <v>#REF!</v>
      </c>
      <c r="J1966" s="725" t="e">
        <f>H1966 * I1960</f>
        <v>#REF!</v>
      </c>
    </row>
    <row r="1967" spans="1:10" x14ac:dyDescent="0.35">
      <c r="A1967" s="565">
        <v>100557</v>
      </c>
      <c r="B1967" s="556" t="s">
        <v>310</v>
      </c>
      <c r="C1967" s="566" t="s">
        <v>440</v>
      </c>
      <c r="D1967" s="567" t="s">
        <v>312</v>
      </c>
      <c r="E1967" s="568">
        <v>1</v>
      </c>
      <c r="F1967" s="569"/>
      <c r="G1967" s="570">
        <v>1537</v>
      </c>
      <c r="H1967" s="571">
        <f>TRUNC(E1967* (1 + F1967 / 100) * G1967,2)</f>
        <v>1537</v>
      </c>
      <c r="I1967" s="724" t="e">
        <f>I1960 * (E1967 * (1+F1967/100))</f>
        <v>#REF!</v>
      </c>
      <c r="J1967" s="725" t="e">
        <f>H1967 * I1960</f>
        <v>#REF!</v>
      </c>
    </row>
    <row r="1968" spans="1:10" x14ac:dyDescent="0.35">
      <c r="A1968" s="582" t="s">
        <v>314</v>
      </c>
      <c r="B1968" s="556"/>
      <c r="C1968" s="574"/>
      <c r="D1968" s="543"/>
      <c r="E1968" s="575"/>
      <c r="F1968" s="576"/>
      <c r="G1968" s="577" t="s">
        <v>315</v>
      </c>
      <c r="H1968" s="583">
        <f>SUM(H1963:H1967)</f>
        <v>658504</v>
      </c>
      <c r="I1968" s="579"/>
      <c r="J1968" s="584" t="e">
        <f>SUM(J1963:J1967)</f>
        <v>#REF!</v>
      </c>
    </row>
    <row r="1969" spans="1:10" x14ac:dyDescent="0.35">
      <c r="A1969" s="565" t="s">
        <v>316</v>
      </c>
      <c r="B1969" s="556"/>
      <c r="C1969" s="581" t="s">
        <v>317</v>
      </c>
      <c r="D1969" s="543"/>
      <c r="E1969" s="575"/>
      <c r="F1969" s="576"/>
      <c r="G1969" s="577"/>
      <c r="H1969" s="578"/>
      <c r="I1969" s="579"/>
      <c r="J1969" s="580"/>
    </row>
    <row r="1970" spans="1:10" x14ac:dyDescent="0.35">
      <c r="A1970" s="565">
        <v>200021</v>
      </c>
      <c r="B1970" s="556"/>
      <c r="C1970" s="637" t="s">
        <v>626</v>
      </c>
      <c r="D1970" s="638" t="s">
        <v>319</v>
      </c>
      <c r="E1970" s="639">
        <v>0.5</v>
      </c>
      <c r="F1970" s="640">
        <v>0</v>
      </c>
      <c r="G1970" s="570">
        <v>33387</v>
      </c>
      <c r="H1970" s="571">
        <f>TRUNC(E1970* (1 + F1970 / 100) * G1970,2)</f>
        <v>16693.5</v>
      </c>
      <c r="I1970" s="724" t="e">
        <f>I1960 * (E1970 * (1+F1970/100))</f>
        <v>#REF!</v>
      </c>
      <c r="J1970" s="725" t="e">
        <f>H1970 * I1960</f>
        <v>#REF!</v>
      </c>
    </row>
    <row r="1971" spans="1:10" x14ac:dyDescent="0.35">
      <c r="A1971" s="565">
        <v>200004</v>
      </c>
      <c r="B1971" s="556" t="s">
        <v>317</v>
      </c>
      <c r="C1971" s="566" t="s">
        <v>452</v>
      </c>
      <c r="D1971" s="567" t="s">
        <v>319</v>
      </c>
      <c r="E1971" s="568">
        <v>1.3</v>
      </c>
      <c r="F1971" s="569"/>
      <c r="G1971" s="570">
        <v>35353</v>
      </c>
      <c r="H1971" s="571">
        <f>TRUNC(E1971* (1 + F1971 / 100) * G1971,2)</f>
        <v>45958.9</v>
      </c>
      <c r="I1971" s="724" t="e">
        <f>I1960 * (E1971 * (1+F1971/100))</f>
        <v>#REF!</v>
      </c>
      <c r="J1971" s="725" t="e">
        <f>H1971 * I1960</f>
        <v>#REF!</v>
      </c>
    </row>
    <row r="1972" spans="1:10" x14ac:dyDescent="0.35">
      <c r="A1972" s="582" t="s">
        <v>320</v>
      </c>
      <c r="B1972" s="556"/>
      <c r="C1972" s="574"/>
      <c r="D1972" s="543"/>
      <c r="E1972" s="575"/>
      <c r="F1972" s="576"/>
      <c r="G1972" s="577" t="s">
        <v>321</v>
      </c>
      <c r="H1972" s="583">
        <f>SUM(H1969:H1971)</f>
        <v>62652.4</v>
      </c>
      <c r="I1972" s="579"/>
      <c r="J1972" s="584" t="e">
        <f>SUM(J1969:J1971)</f>
        <v>#REF!</v>
      </c>
    </row>
    <row r="1973" spans="1:10" x14ac:dyDescent="0.35">
      <c r="A1973" s="565" t="s">
        <v>322</v>
      </c>
      <c r="B1973" s="556"/>
      <c r="C1973" s="585" t="s">
        <v>323</v>
      </c>
      <c r="D1973" s="543"/>
      <c r="E1973" s="575"/>
      <c r="F1973" s="576"/>
      <c r="G1973" s="577"/>
      <c r="H1973" s="578"/>
      <c r="I1973" s="579"/>
      <c r="J1973" s="580"/>
    </row>
    <row r="1974" spans="1:10" x14ac:dyDescent="0.35">
      <c r="A1974" s="565">
        <v>300026</v>
      </c>
      <c r="B1974" s="556" t="s">
        <v>323</v>
      </c>
      <c r="C1974" s="566" t="s">
        <v>324</v>
      </c>
      <c r="D1974" s="567" t="s">
        <v>189</v>
      </c>
      <c r="E1974" s="568">
        <v>0.499</v>
      </c>
      <c r="F1974" s="569"/>
      <c r="G1974" s="570">
        <v>2089</v>
      </c>
      <c r="H1974" s="571">
        <f>TRUNC(E1974* (1 + F1974 / 100) * G1974,2)</f>
        <v>1042.4100000000001</v>
      </c>
      <c r="I1974" s="724" t="e">
        <f>I1960 * (E1974 * (1+F1974/100))</f>
        <v>#REF!</v>
      </c>
      <c r="J1974" s="725" t="e">
        <f>H1974 * I1960</f>
        <v>#REF!</v>
      </c>
    </row>
    <row r="1975" spans="1:10" x14ac:dyDescent="0.35">
      <c r="A1975" s="582" t="s">
        <v>325</v>
      </c>
      <c r="B1975" s="556"/>
      <c r="C1975" s="574"/>
      <c r="D1975" s="543"/>
      <c r="E1975" s="575"/>
      <c r="F1975" s="576"/>
      <c r="G1975" s="577" t="s">
        <v>326</v>
      </c>
      <c r="H1975" s="583">
        <f>SUM(H1973:H1974)</f>
        <v>1042.4100000000001</v>
      </c>
      <c r="I1975" s="579"/>
      <c r="J1975" s="584" t="e">
        <f>SUM(J1973:J1974)</f>
        <v>#REF!</v>
      </c>
    </row>
    <row r="1976" spans="1:10" x14ac:dyDescent="0.35">
      <c r="A1976" s="543" t="s">
        <v>327</v>
      </c>
      <c r="B1976" s="586"/>
      <c r="C1976" s="581" t="s">
        <v>328</v>
      </c>
      <c r="D1976" s="543"/>
      <c r="E1976" s="575"/>
      <c r="F1976" s="576"/>
      <c r="G1976" s="577"/>
      <c r="H1976" s="578"/>
      <c r="I1976" s="579"/>
      <c r="J1976" s="580"/>
    </row>
    <row r="1977" spans="1:10" x14ac:dyDescent="0.35">
      <c r="A1977" s="565"/>
      <c r="B1977" s="556"/>
      <c r="C1977" s="566"/>
      <c r="D1977" s="567"/>
      <c r="E1977" s="568"/>
      <c r="F1977" s="569"/>
      <c r="G1977" s="570"/>
      <c r="H1977" s="571"/>
      <c r="I1977" s="724"/>
      <c r="J1977" s="725"/>
    </row>
    <row r="1978" spans="1:10" x14ac:dyDescent="0.35">
      <c r="A1978" s="582" t="s">
        <v>329</v>
      </c>
      <c r="B1978" s="586"/>
      <c r="C1978" s="574"/>
      <c r="D1978" s="543"/>
      <c r="E1978" s="575"/>
      <c r="F1978" s="576"/>
      <c r="G1978" s="577" t="s">
        <v>330</v>
      </c>
      <c r="H1978" s="571">
        <f>SUM(H1976:H1977)</f>
        <v>0</v>
      </c>
      <c r="I1978" s="579"/>
      <c r="J1978" s="725">
        <f>SUM(J1976:J1977)</f>
        <v>0</v>
      </c>
    </row>
    <row r="1979" spans="1:10" x14ac:dyDescent="0.35">
      <c r="A1979" s="543"/>
      <c r="B1979" s="587"/>
      <c r="C1979" s="574"/>
      <c r="D1979" s="543"/>
      <c r="E1979" s="575"/>
      <c r="F1979" s="576"/>
      <c r="G1979" s="577"/>
      <c r="H1979" s="578"/>
      <c r="I1979" s="579"/>
      <c r="J1979" s="580"/>
    </row>
    <row r="1980" spans="1:10" ht="15" thickBot="1" x14ac:dyDescent="0.4">
      <c r="A1980" s="543" t="s">
        <v>92</v>
      </c>
      <c r="B1980" s="587"/>
      <c r="C1980" s="589"/>
      <c r="D1980" s="590"/>
      <c r="E1980" s="591"/>
      <c r="F1980" s="592" t="s">
        <v>331</v>
      </c>
      <c r="G1980" s="593">
        <f>SUM(H1961:H1979)/2</f>
        <v>722198.80999999982</v>
      </c>
      <c r="H1980" s="594">
        <f>IF($A$2="CD",IF($A$3=1,ROUND(SUM(H1961:H1979)/2,0),IF($A$3=3,ROUND(SUM(H1961:H1979)/2,-1),SUM(H1961:H1979)/2)),SUM(H1961:H1979)/2)</f>
        <v>722199</v>
      </c>
      <c r="I1980" s="595" t="e">
        <f>SUM(J1961:J1979)/2</f>
        <v>#REF!</v>
      </c>
      <c r="J1980" s="596" t="e">
        <f>IF($A$2="CD",IF($A$3=1,ROUND(SUM(J1961:J1979)/2,0),IF($A$3=3,ROUND(SUM(J1961:J1979)/2,-1),SUM(J1961:J1979)/2)),SUM(J1961:J1979)/2)</f>
        <v>#REF!</v>
      </c>
    </row>
    <row r="1981" spans="1:10" ht="15" thickTop="1" x14ac:dyDescent="0.35">
      <c r="A1981" s="543" t="s">
        <v>364</v>
      </c>
      <c r="B1981" s="587"/>
      <c r="C1981" s="600" t="s">
        <v>256</v>
      </c>
      <c r="D1981" s="601"/>
      <c r="E1981" s="602"/>
      <c r="F1981" s="658"/>
      <c r="G1981" s="603"/>
      <c r="H1981" s="604"/>
      <c r="I1981" s="579"/>
      <c r="J1981" s="605"/>
    </row>
    <row r="1982" spans="1:10" x14ac:dyDescent="0.35">
      <c r="A1982" s="565" t="s">
        <v>263</v>
      </c>
      <c r="B1982" s="587"/>
      <c r="C1982" s="726" t="s">
        <v>234</v>
      </c>
      <c r="D1982" s="727"/>
      <c r="E1982" s="728"/>
      <c r="F1982" s="659">
        <f>$F$3</f>
        <v>0.15</v>
      </c>
      <c r="G1982" s="729"/>
      <c r="H1982" s="730">
        <f>ROUND(H1980*F1982,2)</f>
        <v>108329.85</v>
      </c>
      <c r="I1982" s="579"/>
      <c r="J1982" s="725" t="e">
        <f>ROUND(J1980*F1982,2)</f>
        <v>#REF!</v>
      </c>
    </row>
    <row r="1983" spans="1:10" x14ac:dyDescent="0.35">
      <c r="A1983" s="565" t="s">
        <v>365</v>
      </c>
      <c r="B1983" s="587"/>
      <c r="C1983" s="726" t="s">
        <v>236</v>
      </c>
      <c r="D1983" s="727"/>
      <c r="E1983" s="728"/>
      <c r="F1983" s="659">
        <f>$G$3</f>
        <v>0.02</v>
      </c>
      <c r="G1983" s="729"/>
      <c r="H1983" s="730">
        <f>ROUND(H1980*F1983,2)</f>
        <v>14443.98</v>
      </c>
      <c r="I1983" s="579"/>
      <c r="J1983" s="725" t="e">
        <f>ROUND(J1980*F1983,2)</f>
        <v>#REF!</v>
      </c>
    </row>
    <row r="1984" spans="1:10" x14ac:dyDescent="0.35">
      <c r="A1984" s="565" t="s">
        <v>265</v>
      </c>
      <c r="B1984" s="587"/>
      <c r="C1984" s="726" t="s">
        <v>238</v>
      </c>
      <c r="D1984" s="727"/>
      <c r="E1984" s="728"/>
      <c r="F1984" s="659">
        <f>$H$3</f>
        <v>0.05</v>
      </c>
      <c r="G1984" s="729"/>
      <c r="H1984" s="730">
        <f>ROUND(H1980*F1984,2)</f>
        <v>36109.949999999997</v>
      </c>
      <c r="I1984" s="579"/>
      <c r="J1984" s="725" t="e">
        <f>ROUND(J1980*F1984,2)</f>
        <v>#REF!</v>
      </c>
    </row>
    <row r="1985" spans="1:10" x14ac:dyDescent="0.35">
      <c r="A1985" s="565" t="s">
        <v>267</v>
      </c>
      <c r="B1985" s="587"/>
      <c r="C1985" s="726" t="s">
        <v>242</v>
      </c>
      <c r="D1985" s="727"/>
      <c r="E1985" s="728"/>
      <c r="F1985" s="659">
        <f>$I$3</f>
        <v>0.19</v>
      </c>
      <c r="G1985" s="729"/>
      <c r="H1985" s="730">
        <f>ROUND(H1984*F1985,2)</f>
        <v>6860.89</v>
      </c>
      <c r="I1985" s="579"/>
      <c r="J1985" s="725" t="e">
        <f>ROUND(J1984*F1985,2)</f>
        <v>#REF!</v>
      </c>
    </row>
    <row r="1986" spans="1:10" x14ac:dyDescent="0.35">
      <c r="A1986" s="543" t="s">
        <v>366</v>
      </c>
      <c r="B1986" s="587"/>
      <c r="C1986" s="581" t="s">
        <v>367</v>
      </c>
      <c r="D1986" s="543"/>
      <c r="E1986" s="575"/>
      <c r="F1986" s="576"/>
      <c r="G1986" s="612"/>
      <c r="H1986" s="613">
        <f>SUM(H1982:H1985)</f>
        <v>165744.67000000001</v>
      </c>
      <c r="I1986" s="588"/>
      <c r="J1986" s="614" t="e">
        <f>SUM(J1982:J1985)</f>
        <v>#REF!</v>
      </c>
    </row>
    <row r="1987" spans="1:10" ht="15" thickBot="1" x14ac:dyDescent="0.4">
      <c r="A1987" s="543" t="s">
        <v>368</v>
      </c>
      <c r="B1987" s="587"/>
      <c r="C1987" s="615"/>
      <c r="D1987" s="616"/>
      <c r="E1987" s="591"/>
      <c r="F1987" s="592" t="s">
        <v>369</v>
      </c>
      <c r="G1987" s="617">
        <f>H1986+H1980</f>
        <v>887943.67</v>
      </c>
      <c r="H1987" s="594">
        <f>IF($A$3=2,ROUND((H1980+H1986),2),IF($A$3=3,ROUND((H1980+H1986),-1),ROUND((H1980+H1986),0)))</f>
        <v>887944</v>
      </c>
      <c r="I1987" s="595"/>
      <c r="J1987" s="596" t="e">
        <f>IF($A$3=2,ROUND((J1980+J1986),2),IF($A$3=3,ROUND((J1980+J1986),-1),ROUND((J1980+J1986),0)))</f>
        <v>#REF!</v>
      </c>
    </row>
    <row r="1988" spans="1:10" ht="15" thickTop="1" x14ac:dyDescent="0.35">
      <c r="C1988" s="27"/>
      <c r="D1988" s="90"/>
      <c r="E1988" s="27"/>
      <c r="F1988" s="27"/>
      <c r="G1988" s="27"/>
      <c r="H1988" s="27"/>
      <c r="I1988" s="554"/>
      <c r="J1988" s="555"/>
    </row>
    <row r="1989" spans="1:10" ht="15" thickBot="1" x14ac:dyDescent="0.4">
      <c r="C1989" s="27"/>
      <c r="D1989" s="90"/>
      <c r="E1989" s="27"/>
      <c r="F1989" s="27"/>
      <c r="G1989" s="27"/>
      <c r="H1989" s="27"/>
      <c r="I1989" s="554"/>
      <c r="J1989" s="555"/>
    </row>
    <row r="1990" spans="1:10" ht="15" thickTop="1" x14ac:dyDescent="0.35">
      <c r="A1990" s="543" t="s">
        <v>633</v>
      </c>
      <c r="B1990" s="554"/>
      <c r="C1990" s="901" t="s">
        <v>202</v>
      </c>
      <c r="D1990" s="902"/>
      <c r="E1990" s="902"/>
      <c r="F1990" s="902"/>
      <c r="G1990" s="597"/>
      <c r="H1990" s="618" t="s">
        <v>377</v>
      </c>
      <c r="I1990" s="619" t="s">
        <v>378</v>
      </c>
      <c r="J1990" s="558" t="s">
        <v>379</v>
      </c>
    </row>
    <row r="1991" spans="1:10" x14ac:dyDescent="0.35">
      <c r="A1991" s="543"/>
      <c r="B1991" s="554"/>
      <c r="C1991" s="903"/>
      <c r="D1991" s="904"/>
      <c r="E1991" s="904"/>
      <c r="F1991" s="904"/>
      <c r="G1991" s="598"/>
      <c r="H1991" s="620" t="e">
        <f>"ITEM:   "&amp;PRESUPUESTO!#REF!</f>
        <v>#REF!</v>
      </c>
      <c r="I1991" s="621" t="e">
        <f>PRESUPUESTO!#REF!</f>
        <v>#REF!</v>
      </c>
      <c r="J1991" s="562"/>
    </row>
    <row r="1992" spans="1:10" x14ac:dyDescent="0.35">
      <c r="A1992" s="622" t="s">
        <v>301</v>
      </c>
      <c r="B1992" s="623"/>
      <c r="C1992" s="624" t="s">
        <v>88</v>
      </c>
      <c r="D1992" s="625" t="s">
        <v>89</v>
      </c>
      <c r="E1992" s="626" t="s">
        <v>90</v>
      </c>
      <c r="F1992" s="627" t="s">
        <v>302</v>
      </c>
      <c r="G1992" s="628" t="s">
        <v>303</v>
      </c>
      <c r="H1992" s="571" t="s">
        <v>304</v>
      </c>
      <c r="I1992" s="629"/>
      <c r="J1992" s="571" t="s">
        <v>304</v>
      </c>
    </row>
    <row r="1993" spans="1:10" x14ac:dyDescent="0.35">
      <c r="A1993" s="565"/>
      <c r="B1993" s="554"/>
      <c r="C1993" s="630"/>
      <c r="D1993" s="631"/>
      <c r="E1993" s="554"/>
      <c r="F1993" s="555"/>
      <c r="G1993" s="577"/>
      <c r="H1993" s="578"/>
      <c r="I1993" s="632"/>
      <c r="J1993" s="578"/>
    </row>
    <row r="1994" spans="1:10" x14ac:dyDescent="0.35">
      <c r="A1994" s="565" t="s">
        <v>305</v>
      </c>
      <c r="B1994" s="554"/>
      <c r="C1994" s="633" t="s">
        <v>306</v>
      </c>
      <c r="D1994" s="631"/>
      <c r="E1994" s="554"/>
      <c r="F1994" s="555"/>
      <c r="G1994" s="577"/>
      <c r="H1994" s="578"/>
      <c r="I1994" s="634"/>
      <c r="J1994" s="578"/>
    </row>
    <row r="1995" spans="1:10" x14ac:dyDescent="0.35">
      <c r="A1995" s="565">
        <v>119189</v>
      </c>
      <c r="B1995" s="556"/>
      <c r="C1995" s="637" t="s">
        <v>634</v>
      </c>
      <c r="D1995" s="638" t="s">
        <v>554</v>
      </c>
      <c r="E1995" s="639">
        <v>1</v>
      </c>
      <c r="F1995" s="640"/>
      <c r="G1995" s="570">
        <v>86028</v>
      </c>
      <c r="H1995" s="571">
        <f>TRUNC(E1995* (1 + F1995 / 100) * G1995,2)</f>
        <v>86028</v>
      </c>
      <c r="I1995" s="724" t="e">
        <f>I1991 * (E1995 * (1+F1995/100))</f>
        <v>#REF!</v>
      </c>
      <c r="J1995" s="725" t="e">
        <f>H1995 * I1991</f>
        <v>#REF!</v>
      </c>
    </row>
    <row r="1996" spans="1:10" x14ac:dyDescent="0.35">
      <c r="A1996" s="582" t="s">
        <v>314</v>
      </c>
      <c r="B1996" s="554"/>
      <c r="C1996" s="630"/>
      <c r="D1996" s="631"/>
      <c r="E1996" s="554"/>
      <c r="F1996" s="555"/>
      <c r="G1996" s="577" t="s">
        <v>315</v>
      </c>
      <c r="H1996" s="635">
        <f>SUM(H1994:H1995)</f>
        <v>86028</v>
      </c>
      <c r="I1996" s="636"/>
      <c r="J1996" s="635" t="e">
        <f>SUM(J1994:J1995)</f>
        <v>#REF!</v>
      </c>
    </row>
    <row r="1997" spans="1:10" x14ac:dyDescent="0.35">
      <c r="A1997" s="565" t="s">
        <v>316</v>
      </c>
      <c r="B1997" s="554"/>
      <c r="C1997" s="633" t="s">
        <v>317</v>
      </c>
      <c r="D1997" s="631"/>
      <c r="E1997" s="554"/>
      <c r="F1997" s="555"/>
      <c r="G1997" s="577"/>
      <c r="H1997" s="578"/>
      <c r="I1997" s="634"/>
      <c r="J1997" s="578"/>
    </row>
    <row r="1998" spans="1:10" x14ac:dyDescent="0.35">
      <c r="A1998" s="565">
        <v>200015</v>
      </c>
      <c r="B1998" s="556"/>
      <c r="C1998" s="637" t="s">
        <v>556</v>
      </c>
      <c r="D1998" s="638" t="s">
        <v>319</v>
      </c>
      <c r="E1998" s="639">
        <v>7.3730000000000002</v>
      </c>
      <c r="F1998" s="640"/>
      <c r="G1998" s="570">
        <v>35353</v>
      </c>
      <c r="H1998" s="571">
        <f>TRUNC(E1998* (1 + F1998 / 100) * G1998,2)</f>
        <v>260657.66</v>
      </c>
      <c r="I1998" s="724" t="e">
        <f>I1991 * (E1998 * (1+F1998/100))</f>
        <v>#REF!</v>
      </c>
      <c r="J1998" s="725" t="e">
        <f>H1998 * I1991</f>
        <v>#REF!</v>
      </c>
    </row>
    <row r="1999" spans="1:10" x14ac:dyDescent="0.35">
      <c r="A1999" s="582" t="s">
        <v>320</v>
      </c>
      <c r="B1999" s="554"/>
      <c r="C1999" s="630"/>
      <c r="D1999" s="631"/>
      <c r="E1999" s="554"/>
      <c r="F1999" s="555"/>
      <c r="G1999" s="577" t="s">
        <v>381</v>
      </c>
      <c r="H1999" s="635">
        <f>SUM(H1997:H1998)</f>
        <v>260657.66</v>
      </c>
      <c r="I1999" s="636"/>
      <c r="J1999" s="635" t="e">
        <f>SUM(J1997:J1998)</f>
        <v>#REF!</v>
      </c>
    </row>
    <row r="2000" spans="1:10" x14ac:dyDescent="0.35">
      <c r="A2000" s="565" t="s">
        <v>322</v>
      </c>
      <c r="B2000" s="554"/>
      <c r="C2000" s="641" t="s">
        <v>323</v>
      </c>
      <c r="D2000" s="631"/>
      <c r="E2000" s="554"/>
      <c r="F2000" s="555"/>
      <c r="G2000" s="577"/>
      <c r="H2000" s="578"/>
      <c r="I2000" s="634"/>
      <c r="J2000" s="578"/>
    </row>
    <row r="2001" spans="1:10" x14ac:dyDescent="0.35">
      <c r="A2001" s="565">
        <v>300026</v>
      </c>
      <c r="B2001" s="556"/>
      <c r="C2001" s="637" t="s">
        <v>324</v>
      </c>
      <c r="D2001" s="638" t="s">
        <v>189</v>
      </c>
      <c r="E2001" s="639">
        <v>1</v>
      </c>
      <c r="F2001" s="640"/>
      <c r="G2001" s="570">
        <v>2089</v>
      </c>
      <c r="H2001" s="571">
        <f>TRUNC(E2001* (1 + F2001 / 100) * G2001,2)</f>
        <v>2089</v>
      </c>
      <c r="I2001" s="724" t="e">
        <f>I1991 * (E2001 * (1+F2001/100))</f>
        <v>#REF!</v>
      </c>
      <c r="J2001" s="725" t="e">
        <f>H2001 * I1991</f>
        <v>#REF!</v>
      </c>
    </row>
    <row r="2002" spans="1:10" x14ac:dyDescent="0.35">
      <c r="A2002" s="582" t="s">
        <v>325</v>
      </c>
      <c r="B2002" s="554"/>
      <c r="C2002" s="630"/>
      <c r="D2002" s="631"/>
      <c r="E2002" s="554"/>
      <c r="F2002" s="555"/>
      <c r="G2002" s="577" t="s">
        <v>326</v>
      </c>
      <c r="H2002" s="635">
        <f>SUM(H2000:H2001)</f>
        <v>2089</v>
      </c>
      <c r="I2002" s="636"/>
      <c r="J2002" s="635" t="e">
        <f>SUM(J2000:J2001)</f>
        <v>#REF!</v>
      </c>
    </row>
    <row r="2003" spans="1:10" x14ac:dyDescent="0.35">
      <c r="A2003" s="543" t="s">
        <v>327</v>
      </c>
      <c r="B2003" s="27"/>
      <c r="C2003" s="633" t="s">
        <v>328</v>
      </c>
      <c r="D2003" s="631"/>
      <c r="E2003" s="554"/>
      <c r="F2003" s="555"/>
      <c r="G2003" s="577"/>
      <c r="H2003" s="578"/>
      <c r="I2003" s="636"/>
      <c r="J2003" s="578"/>
    </row>
    <row r="2004" spans="1:10" x14ac:dyDescent="0.35">
      <c r="A2004" s="565"/>
      <c r="B2004" s="556"/>
      <c r="C2004" s="637"/>
      <c r="D2004" s="638"/>
      <c r="E2004" s="639"/>
      <c r="F2004" s="640"/>
      <c r="G2004" s="570"/>
      <c r="H2004" s="571"/>
      <c r="I2004" s="724"/>
      <c r="J2004" s="571"/>
    </row>
    <row r="2005" spans="1:10" x14ac:dyDescent="0.35">
      <c r="A2005" s="582" t="s">
        <v>329</v>
      </c>
      <c r="B2005" s="27"/>
      <c r="C2005" s="630"/>
      <c r="D2005" s="631"/>
      <c r="E2005" s="554"/>
      <c r="F2005" s="555"/>
      <c r="G2005" s="577" t="s">
        <v>383</v>
      </c>
      <c r="H2005" s="571">
        <f>SUM(H2003:H2004)</f>
        <v>0</v>
      </c>
      <c r="I2005" s="636"/>
      <c r="J2005" s="571">
        <f>SUM(J2003:J2004)</f>
        <v>0</v>
      </c>
    </row>
    <row r="2006" spans="1:10" x14ac:dyDescent="0.35">
      <c r="A2006" s="543"/>
      <c r="B2006" s="642"/>
      <c r="C2006" s="630"/>
      <c r="D2006" s="631"/>
      <c r="E2006" s="554"/>
      <c r="F2006" s="555"/>
      <c r="G2006" s="577"/>
      <c r="H2006" s="578"/>
      <c r="I2006" s="634"/>
      <c r="J2006" s="578"/>
    </row>
    <row r="2007" spans="1:10" ht="15" thickBot="1" x14ac:dyDescent="0.4">
      <c r="A2007" s="543" t="s">
        <v>92</v>
      </c>
      <c r="B2007" s="642"/>
      <c r="C2007" s="643"/>
      <c r="D2007" s="644"/>
      <c r="E2007" s="645"/>
      <c r="F2007" s="646" t="s">
        <v>331</v>
      </c>
      <c r="G2007" s="593">
        <f>SUM(H1992:H2006)/2</f>
        <v>348774.66000000003</v>
      </c>
      <c r="H2007" s="594">
        <f>IF($A$2="CD",IF($A$3=1,ROUND(SUM(H1992:H2006)/2,0),IF($A$3=3,ROUND(SUM(H1992:H2006)/2,-1),SUM(H1992:H2006)/2)),SUM(H1992:H2006)/2)</f>
        <v>348775</v>
      </c>
      <c r="I2007" s="595"/>
      <c r="J2007" s="594" t="e">
        <f>IF($A$2="CD",IF($A$3=1,ROUND(SUM(J1992:J2006)/2,0),IF($A$3=3,ROUND(SUM(J1992:J2006)/2,-1),SUM(J1992:J2006)/2)),SUM(J1992:J2006)/2)</f>
        <v>#REF!</v>
      </c>
    </row>
    <row r="2008" spans="1:10" ht="15" thickTop="1" x14ac:dyDescent="0.35">
      <c r="A2008" s="543" t="s">
        <v>364</v>
      </c>
      <c r="B2008" s="642"/>
      <c r="C2008" s="647" t="s">
        <v>256</v>
      </c>
      <c r="D2008" s="648"/>
      <c r="E2008" s="649"/>
      <c r="F2008" s="650"/>
      <c r="G2008" s="603"/>
      <c r="H2008" s="604"/>
      <c r="I2008" s="579"/>
      <c r="J2008" s="604"/>
    </row>
    <row r="2009" spans="1:10" x14ac:dyDescent="0.35">
      <c r="A2009" s="565" t="s">
        <v>263</v>
      </c>
      <c r="B2009" s="642"/>
      <c r="C2009" s="732" t="s">
        <v>234</v>
      </c>
      <c r="D2009" s="733"/>
      <c r="E2009" s="734"/>
      <c r="F2009" s="654">
        <f>$F$3</f>
        <v>0.15</v>
      </c>
      <c r="G2009" s="729"/>
      <c r="H2009" s="730">
        <f>ROUND(H2007*F2009,2)</f>
        <v>52316.25</v>
      </c>
      <c r="I2009" s="579"/>
      <c r="J2009" s="730" t="e">
        <f>ROUND(J2007*H2009,2)</f>
        <v>#REF!</v>
      </c>
    </row>
    <row r="2010" spans="1:10" x14ac:dyDescent="0.35">
      <c r="A2010" s="565" t="s">
        <v>365</v>
      </c>
      <c r="B2010" s="642"/>
      <c r="C2010" s="732" t="s">
        <v>236</v>
      </c>
      <c r="D2010" s="733"/>
      <c r="E2010" s="734"/>
      <c r="F2010" s="654">
        <f>$G$3</f>
        <v>0.02</v>
      </c>
      <c r="G2010" s="729"/>
      <c r="H2010" s="730">
        <f>ROUND(H2007*F2010,2)</f>
        <v>6975.5</v>
      </c>
      <c r="I2010" s="579"/>
      <c r="J2010" s="730" t="e">
        <f>ROUND(J2007*H2010,2)</f>
        <v>#REF!</v>
      </c>
    </row>
    <row r="2011" spans="1:10" x14ac:dyDescent="0.35">
      <c r="A2011" s="565" t="s">
        <v>265</v>
      </c>
      <c r="B2011" s="642"/>
      <c r="C2011" s="732" t="s">
        <v>238</v>
      </c>
      <c r="D2011" s="733"/>
      <c r="E2011" s="734"/>
      <c r="F2011" s="654">
        <f>$H$3</f>
        <v>0.05</v>
      </c>
      <c r="G2011" s="729"/>
      <c r="H2011" s="730">
        <f>ROUND(H2007*F2011,2)</f>
        <v>17438.75</v>
      </c>
      <c r="I2011" s="579"/>
      <c r="J2011" s="730" t="e">
        <f>ROUND(J2007*H2011,2)</f>
        <v>#REF!</v>
      </c>
    </row>
    <row r="2012" spans="1:10" x14ac:dyDescent="0.35">
      <c r="A2012" s="565" t="s">
        <v>267</v>
      </c>
      <c r="B2012" s="642"/>
      <c r="C2012" s="732" t="s">
        <v>242</v>
      </c>
      <c r="D2012" s="733"/>
      <c r="E2012" s="734"/>
      <c r="F2012" s="654">
        <f>$I$3</f>
        <v>0.19</v>
      </c>
      <c r="G2012" s="729"/>
      <c r="H2012" s="730">
        <f>ROUND(H2011*F2012,2)</f>
        <v>3313.36</v>
      </c>
      <c r="I2012" s="579"/>
      <c r="J2012" s="730" t="e">
        <f>ROUND(J2011*H2012,2)</f>
        <v>#REF!</v>
      </c>
    </row>
    <row r="2013" spans="1:10" x14ac:dyDescent="0.35">
      <c r="A2013" s="543" t="s">
        <v>366</v>
      </c>
      <c r="B2013" s="642"/>
      <c r="C2013" s="633" t="s">
        <v>367</v>
      </c>
      <c r="D2013" s="631"/>
      <c r="E2013" s="554"/>
      <c r="F2013" s="555"/>
      <c r="G2013" s="612"/>
      <c r="H2013" s="613">
        <f>SUM(H2009:H2012)</f>
        <v>80043.86</v>
      </c>
      <c r="I2013" s="588"/>
      <c r="J2013" s="613" t="e">
        <f>SUM(J2009:J2012)</f>
        <v>#REF!</v>
      </c>
    </row>
    <row r="2014" spans="1:10" ht="15" thickBot="1" x14ac:dyDescent="0.4">
      <c r="A2014" s="543" t="s">
        <v>368</v>
      </c>
      <c r="B2014" s="642"/>
      <c r="C2014" s="655"/>
      <c r="D2014" s="656"/>
      <c r="E2014" s="645"/>
      <c r="F2014" s="646" t="s">
        <v>369</v>
      </c>
      <c r="G2014" s="617">
        <f>H2013+H2007</f>
        <v>428818.86</v>
      </c>
      <c r="H2014" s="594">
        <f>IF($A$3=2,ROUND((H2007+H2013),2),IF($A$3=3,ROUND((H2007+H2013),-1),ROUND((H2007+H2013),0)))</f>
        <v>428819</v>
      </c>
      <c r="I2014" s="595"/>
      <c r="J2014" s="594" t="e">
        <f>IF($A$3=2,ROUND((J2007+J2013),2),IF($A$3=3,ROUND((J2007+J2013),-1),ROUND((J2007+J2013),0)))</f>
        <v>#REF!</v>
      </c>
    </row>
    <row r="2015" spans="1:10" ht="15" thickTop="1" x14ac:dyDescent="0.35">
      <c r="C2015" s="27"/>
      <c r="D2015" s="90"/>
      <c r="E2015" s="27"/>
      <c r="F2015" s="27"/>
      <c r="G2015" s="27"/>
      <c r="H2015" s="27"/>
      <c r="I2015" s="554"/>
      <c r="J2015" s="555"/>
    </row>
    <row r="2016" spans="1:10" ht="15" thickBot="1" x14ac:dyDescent="0.4">
      <c r="C2016" s="27"/>
      <c r="D2016" s="90"/>
      <c r="E2016" s="27"/>
      <c r="F2016" s="27"/>
      <c r="G2016" s="27"/>
      <c r="H2016" s="27"/>
      <c r="I2016" s="554"/>
      <c r="J2016" s="555"/>
    </row>
    <row r="2017" spans="1:10" ht="15" thickTop="1" x14ac:dyDescent="0.35">
      <c r="A2017" s="543" t="s">
        <v>635</v>
      </c>
      <c r="B2017" s="554"/>
      <c r="C2017" s="901" t="s">
        <v>203</v>
      </c>
      <c r="D2017" s="902"/>
      <c r="E2017" s="902"/>
      <c r="F2017" s="902"/>
      <c r="G2017" s="597"/>
      <c r="H2017" s="618" t="s">
        <v>377</v>
      </c>
      <c r="I2017" s="619" t="s">
        <v>378</v>
      </c>
      <c r="J2017" s="558" t="s">
        <v>379</v>
      </c>
    </row>
    <row r="2018" spans="1:10" x14ac:dyDescent="0.35">
      <c r="A2018" s="543"/>
      <c r="B2018" s="554"/>
      <c r="C2018" s="903"/>
      <c r="D2018" s="904"/>
      <c r="E2018" s="904"/>
      <c r="F2018" s="904"/>
      <c r="G2018" s="598"/>
      <c r="H2018" s="620" t="e">
        <f>"ITEM:   "&amp;PRESUPUESTO!#REF!</f>
        <v>#REF!</v>
      </c>
      <c r="I2018" s="621" t="e">
        <f>PRESUPUESTO!#REF!</f>
        <v>#REF!</v>
      </c>
      <c r="J2018" s="562"/>
    </row>
    <row r="2019" spans="1:10" x14ac:dyDescent="0.35">
      <c r="A2019" s="622" t="s">
        <v>301</v>
      </c>
      <c r="B2019" s="623"/>
      <c r="C2019" s="624" t="s">
        <v>88</v>
      </c>
      <c r="D2019" s="625" t="s">
        <v>89</v>
      </c>
      <c r="E2019" s="626" t="s">
        <v>90</v>
      </c>
      <c r="F2019" s="626" t="s">
        <v>302</v>
      </c>
      <c r="G2019" s="628" t="s">
        <v>303</v>
      </c>
      <c r="H2019" s="571" t="s">
        <v>304</v>
      </c>
      <c r="I2019" s="629"/>
      <c r="J2019" s="571" t="s">
        <v>304</v>
      </c>
    </row>
    <row r="2020" spans="1:10" x14ac:dyDescent="0.35">
      <c r="A2020" s="565"/>
      <c r="B2020" s="554"/>
      <c r="C2020" s="630"/>
      <c r="D2020" s="631"/>
      <c r="E2020" s="554"/>
      <c r="F2020" s="554"/>
      <c r="G2020" s="577"/>
      <c r="H2020" s="578"/>
      <c r="I2020" s="632"/>
      <c r="J2020" s="578"/>
    </row>
    <row r="2021" spans="1:10" x14ac:dyDescent="0.35">
      <c r="A2021" s="565" t="s">
        <v>305</v>
      </c>
      <c r="B2021" s="554"/>
      <c r="C2021" s="633" t="s">
        <v>306</v>
      </c>
      <c r="D2021" s="631"/>
      <c r="E2021" s="554"/>
      <c r="F2021" s="554"/>
      <c r="G2021" s="577"/>
      <c r="H2021" s="578"/>
      <c r="I2021" s="634"/>
      <c r="J2021" s="578"/>
    </row>
    <row r="2022" spans="1:10" x14ac:dyDescent="0.35">
      <c r="A2022" s="565">
        <v>130011</v>
      </c>
      <c r="B2022" s="556"/>
      <c r="C2022" s="637" t="s">
        <v>636</v>
      </c>
      <c r="D2022" s="638" t="s">
        <v>89</v>
      </c>
      <c r="E2022" s="639">
        <v>1</v>
      </c>
      <c r="F2022" s="640">
        <v>0</v>
      </c>
      <c r="G2022" s="570">
        <v>615274</v>
      </c>
      <c r="H2022" s="571">
        <f>TRUNC(E2022* (1 + F2022 / 100) * G2022,2)</f>
        <v>615274</v>
      </c>
      <c r="I2022" s="724" t="e">
        <f>I2018 * (E2022 * (1+F2022/100))</f>
        <v>#REF!</v>
      </c>
      <c r="J2022" s="725" t="e">
        <f>H2022 * I2018</f>
        <v>#REF!</v>
      </c>
    </row>
    <row r="2023" spans="1:10" x14ac:dyDescent="0.35">
      <c r="A2023" s="582" t="s">
        <v>314</v>
      </c>
      <c r="B2023" s="554"/>
      <c r="C2023" s="630"/>
      <c r="D2023" s="631"/>
      <c r="E2023" s="554"/>
      <c r="F2023" s="554"/>
      <c r="G2023" s="577" t="s">
        <v>315</v>
      </c>
      <c r="H2023" s="635">
        <f>SUM(H2021:H2022)</f>
        <v>615274</v>
      </c>
      <c r="I2023" s="636"/>
      <c r="J2023" s="635" t="e">
        <f>SUM(J2021:J2022)</f>
        <v>#REF!</v>
      </c>
    </row>
    <row r="2024" spans="1:10" x14ac:dyDescent="0.35">
      <c r="A2024" s="565" t="s">
        <v>316</v>
      </c>
      <c r="B2024" s="554"/>
      <c r="C2024" s="633" t="s">
        <v>317</v>
      </c>
      <c r="D2024" s="631"/>
      <c r="E2024" s="554"/>
      <c r="F2024" s="554"/>
      <c r="G2024" s="577"/>
      <c r="H2024" s="578"/>
      <c r="I2024" s="634"/>
      <c r="J2024" s="578"/>
    </row>
    <row r="2025" spans="1:10" x14ac:dyDescent="0.35">
      <c r="A2025" s="565">
        <v>200004</v>
      </c>
      <c r="B2025" s="556"/>
      <c r="C2025" s="637" t="s">
        <v>452</v>
      </c>
      <c r="D2025" s="638" t="s">
        <v>319</v>
      </c>
      <c r="E2025" s="639">
        <v>2</v>
      </c>
      <c r="F2025" s="640">
        <v>0</v>
      </c>
      <c r="G2025" s="570">
        <v>35353</v>
      </c>
      <c r="H2025" s="571">
        <f>TRUNC(E2025* (1 + F2025 / 100) * G2025,2)</f>
        <v>70706</v>
      </c>
      <c r="I2025" s="724" t="e">
        <f>I2018 * (E2025 * (1+F2025/100))</f>
        <v>#REF!</v>
      </c>
      <c r="J2025" s="725" t="e">
        <f>H2025 * I2018</f>
        <v>#REF!</v>
      </c>
    </row>
    <row r="2026" spans="1:10" x14ac:dyDescent="0.35">
      <c r="A2026" s="582" t="s">
        <v>320</v>
      </c>
      <c r="B2026" s="554"/>
      <c r="C2026" s="630"/>
      <c r="D2026" s="631"/>
      <c r="E2026" s="554"/>
      <c r="F2026" s="554"/>
      <c r="G2026" s="577" t="s">
        <v>381</v>
      </c>
      <c r="H2026" s="635">
        <f>SUM(H2024:H2025)</f>
        <v>70706</v>
      </c>
      <c r="I2026" s="636"/>
      <c r="J2026" s="635" t="e">
        <f>SUM(J2024:J2025)</f>
        <v>#REF!</v>
      </c>
    </row>
    <row r="2027" spans="1:10" x14ac:dyDescent="0.35">
      <c r="A2027" s="565" t="s">
        <v>322</v>
      </c>
      <c r="B2027" s="554"/>
      <c r="C2027" s="641" t="s">
        <v>323</v>
      </c>
      <c r="D2027" s="631"/>
      <c r="E2027" s="554"/>
      <c r="F2027" s="554"/>
      <c r="G2027" s="577"/>
      <c r="H2027" s="578"/>
      <c r="I2027" s="634"/>
      <c r="J2027" s="578"/>
    </row>
    <row r="2028" spans="1:10" x14ac:dyDescent="0.35">
      <c r="A2028" s="565">
        <v>300026</v>
      </c>
      <c r="B2028" s="556"/>
      <c r="C2028" s="637" t="s">
        <v>324</v>
      </c>
      <c r="D2028" s="638" t="s">
        <v>189</v>
      </c>
      <c r="E2028" s="639">
        <v>0.998</v>
      </c>
      <c r="F2028" s="640">
        <v>0</v>
      </c>
      <c r="G2028" s="570">
        <v>2089</v>
      </c>
      <c r="H2028" s="571">
        <f>TRUNC(E2028* (1 + F2028 / 100) * G2028,2)</f>
        <v>2084.8200000000002</v>
      </c>
      <c r="I2028" s="724" t="e">
        <f>I2018 * (E2028 * (1+F2028/100))</f>
        <v>#REF!</v>
      </c>
      <c r="J2028" s="725" t="e">
        <f>H2028 * I2018</f>
        <v>#REF!</v>
      </c>
    </row>
    <row r="2029" spans="1:10" x14ac:dyDescent="0.35">
      <c r="A2029" s="582" t="s">
        <v>325</v>
      </c>
      <c r="B2029" s="554"/>
      <c r="C2029" s="630"/>
      <c r="D2029" s="631"/>
      <c r="E2029" s="554"/>
      <c r="F2029" s="554"/>
      <c r="G2029" s="577" t="s">
        <v>326</v>
      </c>
      <c r="H2029" s="635">
        <f>SUM(H2027:H2028)</f>
        <v>2084.8200000000002</v>
      </c>
      <c r="I2029" s="636"/>
      <c r="J2029" s="635" t="e">
        <f>SUM(J2027:J2028)</f>
        <v>#REF!</v>
      </c>
    </row>
    <row r="2030" spans="1:10" x14ac:dyDescent="0.35">
      <c r="A2030" s="543" t="s">
        <v>327</v>
      </c>
      <c r="B2030" s="27"/>
      <c r="C2030" s="633" t="s">
        <v>328</v>
      </c>
      <c r="D2030" s="631"/>
      <c r="E2030" s="554"/>
      <c r="F2030" s="554"/>
      <c r="G2030" s="577"/>
      <c r="H2030" s="578"/>
      <c r="I2030" s="636"/>
      <c r="J2030" s="578"/>
    </row>
    <row r="2031" spans="1:10" x14ac:dyDescent="0.35">
      <c r="A2031" s="565"/>
      <c r="B2031" s="556"/>
      <c r="C2031" s="637"/>
      <c r="D2031" s="638"/>
      <c r="E2031" s="639"/>
      <c r="F2031" s="639"/>
      <c r="G2031" s="570"/>
      <c r="H2031" s="571"/>
      <c r="I2031" s="724"/>
      <c r="J2031" s="571"/>
    </row>
    <row r="2032" spans="1:10" x14ac:dyDescent="0.35">
      <c r="A2032" s="582" t="s">
        <v>329</v>
      </c>
      <c r="B2032" s="27"/>
      <c r="C2032" s="630"/>
      <c r="D2032" s="631"/>
      <c r="E2032" s="554"/>
      <c r="F2032" s="554"/>
      <c r="G2032" s="577" t="s">
        <v>383</v>
      </c>
      <c r="H2032" s="571">
        <f>SUM(H2030:H2031)</f>
        <v>0</v>
      </c>
      <c r="I2032" s="636"/>
      <c r="J2032" s="571">
        <f>SUM(J2030:J2031)</f>
        <v>0</v>
      </c>
    </row>
    <row r="2033" spans="1:10" x14ac:dyDescent="0.35">
      <c r="A2033" s="543"/>
      <c r="B2033" s="642"/>
      <c r="C2033" s="630"/>
      <c r="D2033" s="631"/>
      <c r="E2033" s="554"/>
      <c r="F2033" s="554"/>
      <c r="G2033" s="577"/>
      <c r="H2033" s="578"/>
      <c r="I2033" s="634"/>
      <c r="J2033" s="578"/>
    </row>
    <row r="2034" spans="1:10" ht="15" thickBot="1" x14ac:dyDescent="0.4">
      <c r="A2034" s="543" t="s">
        <v>92</v>
      </c>
      <c r="B2034" s="642"/>
      <c r="C2034" s="643"/>
      <c r="D2034" s="644"/>
      <c r="E2034" s="645"/>
      <c r="F2034" s="646" t="s">
        <v>331</v>
      </c>
      <c r="G2034" s="593">
        <f>SUM(H2019:H2033)/2</f>
        <v>688064.82000000007</v>
      </c>
      <c r="H2034" s="594">
        <f>IF('[2]ANALISIS PERS'!$A$2="CD",IF('[2]ANALISIS PERS'!$A$3=1,ROUND(SUM(H2019:H2033)/2,0),IF('[2]ANALISIS PERS'!$A$3=3,ROUND(SUM(H2019:H2033)/2,-1),SUM(H2019:H2033)/2)),SUM(H2019:H2033)/2)</f>
        <v>688060</v>
      </c>
      <c r="I2034" s="595"/>
      <c r="J2034" s="594" t="e">
        <f>IF('[2]ANALISIS PERS'!$A$2="CD",IF('[2]ANALISIS PERS'!$A$3=1,ROUND(SUM(J2019:J2033)/2,0),IF('[2]ANALISIS PERS'!$A$3=3,ROUND(SUM(J2019:J2033)/2,-1),SUM(J2019:J2033)/2)),SUM(J2019:J2033)/2)</f>
        <v>#REF!</v>
      </c>
    </row>
    <row r="2035" spans="1:10" ht="15" thickTop="1" x14ac:dyDescent="0.35">
      <c r="A2035" s="543" t="s">
        <v>364</v>
      </c>
      <c r="B2035" s="642"/>
      <c r="C2035" s="647" t="s">
        <v>256</v>
      </c>
      <c r="D2035" s="648"/>
      <c r="E2035" s="649"/>
      <c r="F2035" s="649"/>
      <c r="G2035" s="603"/>
      <c r="H2035" s="604"/>
      <c r="I2035" s="579"/>
      <c r="J2035" s="604"/>
    </row>
    <row r="2036" spans="1:10" x14ac:dyDescent="0.35">
      <c r="A2036" s="565" t="s">
        <v>263</v>
      </c>
      <c r="B2036" s="642"/>
      <c r="C2036" s="732" t="s">
        <v>234</v>
      </c>
      <c r="D2036" s="733"/>
      <c r="E2036" s="734"/>
      <c r="F2036" s="717">
        <f>'[2]ANALISIS PERS'!$F$3</f>
        <v>0</v>
      </c>
      <c r="G2036" s="729"/>
      <c r="H2036" s="730">
        <f>ROUND(H2034*F2036,2)</f>
        <v>0</v>
      </c>
      <c r="I2036" s="579"/>
      <c r="J2036" s="730" t="e">
        <f>ROUND(J2034*H2036,2)</f>
        <v>#REF!</v>
      </c>
    </row>
    <row r="2037" spans="1:10" x14ac:dyDescent="0.35">
      <c r="A2037" s="565" t="s">
        <v>365</v>
      </c>
      <c r="B2037" s="642"/>
      <c r="C2037" s="732" t="s">
        <v>236</v>
      </c>
      <c r="D2037" s="733"/>
      <c r="E2037" s="734"/>
      <c r="F2037" s="717">
        <f>'[2]ANALISIS PERS'!$G$3</f>
        <v>0</v>
      </c>
      <c r="G2037" s="729"/>
      <c r="H2037" s="730">
        <f>ROUND(H2034*F2037,2)</f>
        <v>0</v>
      </c>
      <c r="I2037" s="579"/>
      <c r="J2037" s="730" t="e">
        <f>ROUND(J2034*H2037,2)</f>
        <v>#REF!</v>
      </c>
    </row>
    <row r="2038" spans="1:10" x14ac:dyDescent="0.35">
      <c r="A2038" s="565" t="s">
        <v>265</v>
      </c>
      <c r="B2038" s="642"/>
      <c r="C2038" s="732" t="s">
        <v>238</v>
      </c>
      <c r="D2038" s="733"/>
      <c r="E2038" s="734"/>
      <c r="F2038" s="717">
        <f>'[2]ANALISIS PERS'!$H$3</f>
        <v>0</v>
      </c>
      <c r="G2038" s="729"/>
      <c r="H2038" s="730">
        <f>ROUND(H2034*F2038,2)</f>
        <v>0</v>
      </c>
      <c r="I2038" s="579"/>
      <c r="J2038" s="730" t="e">
        <f>ROUND(J2034*H2038,2)</f>
        <v>#REF!</v>
      </c>
    </row>
    <row r="2039" spans="1:10" x14ac:dyDescent="0.35">
      <c r="A2039" s="565" t="s">
        <v>267</v>
      </c>
      <c r="B2039" s="642"/>
      <c r="C2039" s="732" t="s">
        <v>242</v>
      </c>
      <c r="D2039" s="733"/>
      <c r="E2039" s="734"/>
      <c r="F2039" s="717">
        <f>'[2]ANALISIS PERS'!$I$3</f>
        <v>0</v>
      </c>
      <c r="G2039" s="729"/>
      <c r="H2039" s="730">
        <f>ROUND(H2038*F2039,2)</f>
        <v>0</v>
      </c>
      <c r="I2039" s="579"/>
      <c r="J2039" s="730" t="e">
        <f>ROUND(J2038*H2039,2)</f>
        <v>#REF!</v>
      </c>
    </row>
    <row r="2040" spans="1:10" x14ac:dyDescent="0.35">
      <c r="A2040" s="543" t="s">
        <v>366</v>
      </c>
      <c r="B2040" s="642"/>
      <c r="C2040" s="633" t="s">
        <v>367</v>
      </c>
      <c r="D2040" s="631"/>
      <c r="E2040" s="554"/>
      <c r="F2040" s="554"/>
      <c r="G2040" s="612"/>
      <c r="H2040" s="613">
        <f>SUM(H2036:H2039)</f>
        <v>0</v>
      </c>
      <c r="I2040" s="588"/>
      <c r="J2040" s="613" t="e">
        <f>SUM(J2036:J2039)</f>
        <v>#REF!</v>
      </c>
    </row>
    <row r="2041" spans="1:10" ht="15" thickBot="1" x14ac:dyDescent="0.4">
      <c r="A2041" s="543" t="s">
        <v>368</v>
      </c>
      <c r="B2041" s="642"/>
      <c r="C2041" s="655"/>
      <c r="D2041" s="656"/>
      <c r="E2041" s="645"/>
      <c r="F2041" s="646" t="s">
        <v>369</v>
      </c>
      <c r="G2041" s="617">
        <f>H2040+H2034</f>
        <v>688060</v>
      </c>
      <c r="H2041" s="594">
        <f>IF('[2]ANALISIS PERS'!$A$3=2,ROUND((H2034+H2040),2),IF('[2]ANALISIS PERS'!$A$3=3,ROUND((H2034+H2040),-1),ROUND((H2034+H2040),0)))</f>
        <v>688060</v>
      </c>
      <c r="I2041" s="595"/>
      <c r="J2041" s="594" t="e">
        <f>IF('[2]ANALISIS PERS'!$A$3=2,ROUND((J2034+J2040),2),IF('[2]ANALISIS PERS'!$A$3=3,ROUND((J2034+J2040),-1),ROUND((J2034+J2040),0)))</f>
        <v>#REF!</v>
      </c>
    </row>
    <row r="2042" spans="1:10" ht="15" thickTop="1" x14ac:dyDescent="0.35">
      <c r="C2042" s="27"/>
      <c r="D2042" s="90"/>
      <c r="E2042" s="27"/>
      <c r="F2042" s="27"/>
      <c r="G2042" s="27"/>
      <c r="H2042" s="27"/>
      <c r="I2042" s="554"/>
      <c r="J2042" s="555"/>
    </row>
    <row r="2043" spans="1:10" ht="15" thickBot="1" x14ac:dyDescent="0.4">
      <c r="C2043" s="27"/>
      <c r="D2043" s="90"/>
      <c r="E2043" s="27"/>
      <c r="F2043" s="27"/>
      <c r="G2043" s="27"/>
      <c r="H2043" s="27"/>
      <c r="I2043" s="554"/>
      <c r="J2043" s="555"/>
    </row>
    <row r="2044" spans="1:10" ht="15" thickTop="1" x14ac:dyDescent="0.35">
      <c r="A2044" s="543" t="s">
        <v>637</v>
      </c>
      <c r="B2044" s="554"/>
      <c r="C2044" s="901" t="s">
        <v>204</v>
      </c>
      <c r="D2044" s="902"/>
      <c r="E2044" s="902"/>
      <c r="F2044" s="902"/>
      <c r="G2044" s="597"/>
      <c r="H2044" s="618" t="s">
        <v>377</v>
      </c>
      <c r="I2044" s="619" t="s">
        <v>378</v>
      </c>
      <c r="J2044" s="558" t="s">
        <v>379</v>
      </c>
    </row>
    <row r="2045" spans="1:10" x14ac:dyDescent="0.35">
      <c r="A2045" s="543"/>
      <c r="B2045" s="554"/>
      <c r="C2045" s="903"/>
      <c r="D2045" s="904"/>
      <c r="E2045" s="904"/>
      <c r="F2045" s="904"/>
      <c r="G2045" s="598"/>
      <c r="H2045" s="620" t="e">
        <f>"ITEM:   "&amp;PRESUPUESTO!#REF!</f>
        <v>#REF!</v>
      </c>
      <c r="I2045" s="621" t="e">
        <f>PRESUPUESTO!#REF!</f>
        <v>#REF!</v>
      </c>
      <c r="J2045" s="562"/>
    </row>
    <row r="2046" spans="1:10" x14ac:dyDescent="0.35">
      <c r="A2046" s="622" t="s">
        <v>301</v>
      </c>
      <c r="B2046" s="623"/>
      <c r="C2046" s="624" t="s">
        <v>88</v>
      </c>
      <c r="D2046" s="625" t="s">
        <v>89</v>
      </c>
      <c r="E2046" s="626" t="s">
        <v>90</v>
      </c>
      <c r="F2046" s="626" t="s">
        <v>302</v>
      </c>
      <c r="G2046" s="628" t="s">
        <v>303</v>
      </c>
      <c r="H2046" s="571" t="s">
        <v>304</v>
      </c>
      <c r="I2046" s="629"/>
      <c r="J2046" s="571" t="s">
        <v>304</v>
      </c>
    </row>
    <row r="2047" spans="1:10" x14ac:dyDescent="0.35">
      <c r="A2047" s="565"/>
      <c r="B2047" s="554"/>
      <c r="C2047" s="630"/>
      <c r="D2047" s="631"/>
      <c r="E2047" s="554"/>
      <c r="F2047" s="554"/>
      <c r="G2047" s="577"/>
      <c r="H2047" s="578"/>
      <c r="I2047" s="632"/>
      <c r="J2047" s="578"/>
    </row>
    <row r="2048" spans="1:10" x14ac:dyDescent="0.35">
      <c r="A2048" s="565" t="s">
        <v>305</v>
      </c>
      <c r="B2048" s="554"/>
      <c r="C2048" s="633" t="s">
        <v>306</v>
      </c>
      <c r="D2048" s="631"/>
      <c r="E2048" s="554"/>
      <c r="F2048" s="554"/>
      <c r="G2048" s="577"/>
      <c r="H2048" s="578"/>
      <c r="I2048" s="634"/>
      <c r="J2048" s="578"/>
    </row>
    <row r="2049" spans="1:10" x14ac:dyDescent="0.35">
      <c r="A2049" s="565">
        <v>130009</v>
      </c>
      <c r="B2049" s="554"/>
      <c r="C2049" s="637" t="s">
        <v>638</v>
      </c>
      <c r="D2049" s="638" t="s">
        <v>89</v>
      </c>
      <c r="E2049" s="639">
        <v>1</v>
      </c>
      <c r="F2049" s="639">
        <v>0</v>
      </c>
      <c r="G2049" s="570">
        <v>374292</v>
      </c>
      <c r="H2049" s="571">
        <f>TRUNC(E2049* (1 + F2049 / 100) * G2049,2)</f>
        <v>374292</v>
      </c>
      <c r="I2049" s="736" t="e">
        <f>I2045 * (E2049 * (1+F2049/100))</f>
        <v>#REF!</v>
      </c>
      <c r="J2049" s="578" t="e">
        <f>H2049 * I2045</f>
        <v>#REF!</v>
      </c>
    </row>
    <row r="2050" spans="1:10" x14ac:dyDescent="0.35">
      <c r="A2050" s="582" t="s">
        <v>314</v>
      </c>
      <c r="B2050" s="554"/>
      <c r="C2050" s="630"/>
      <c r="D2050" s="631"/>
      <c r="E2050" s="554"/>
      <c r="F2050" s="554"/>
      <c r="G2050" s="577" t="s">
        <v>315</v>
      </c>
      <c r="H2050" s="583">
        <f>SUM(H2048:H2049)</f>
        <v>374292</v>
      </c>
      <c r="I2050" s="636"/>
      <c r="J2050" s="583" t="e">
        <f>SUM(J2048:J2049)</f>
        <v>#REF!</v>
      </c>
    </row>
    <row r="2051" spans="1:10" x14ac:dyDescent="0.35">
      <c r="A2051" s="565" t="s">
        <v>316</v>
      </c>
      <c r="B2051" s="554"/>
      <c r="C2051" s="633" t="s">
        <v>317</v>
      </c>
      <c r="D2051" s="631"/>
      <c r="E2051" s="554"/>
      <c r="F2051" s="554"/>
      <c r="G2051" s="577"/>
      <c r="H2051" s="578"/>
      <c r="I2051" s="634"/>
      <c r="J2051" s="578"/>
    </row>
    <row r="2052" spans="1:10" x14ac:dyDescent="0.35">
      <c r="A2052" s="565">
        <v>200004</v>
      </c>
      <c r="B2052" s="554" t="s">
        <v>317</v>
      </c>
      <c r="C2052" s="637" t="s">
        <v>452</v>
      </c>
      <c r="D2052" s="638" t="s">
        <v>319</v>
      </c>
      <c r="E2052" s="639">
        <v>2</v>
      </c>
      <c r="F2052" s="639"/>
      <c r="G2052" s="570">
        <v>35353</v>
      </c>
      <c r="H2052" s="571">
        <f>TRUNC(E2052* (1 + F2052 / 100) * G2052,2)</f>
        <v>70706</v>
      </c>
      <c r="I2052" s="736" t="e">
        <f>I2045 * (E2052 * (1+F2052/100))</f>
        <v>#REF!</v>
      </c>
      <c r="J2052" s="578" t="e">
        <f>H2052 * I2045</f>
        <v>#REF!</v>
      </c>
    </row>
    <row r="2053" spans="1:10" x14ac:dyDescent="0.35">
      <c r="A2053" s="582" t="s">
        <v>320</v>
      </c>
      <c r="B2053" s="554"/>
      <c r="C2053" s="630"/>
      <c r="D2053" s="631"/>
      <c r="E2053" s="554"/>
      <c r="F2053" s="554"/>
      <c r="G2053" s="577" t="s">
        <v>381</v>
      </c>
      <c r="H2053" s="583">
        <f>SUM(H2051:H2052)</f>
        <v>70706</v>
      </c>
      <c r="I2053" s="636"/>
      <c r="J2053" s="583" t="e">
        <f>SUM(J2051:J2052)</f>
        <v>#REF!</v>
      </c>
    </row>
    <row r="2054" spans="1:10" x14ac:dyDescent="0.35">
      <c r="A2054" s="565" t="s">
        <v>322</v>
      </c>
      <c r="B2054" s="554"/>
      <c r="C2054" s="641" t="s">
        <v>323</v>
      </c>
      <c r="D2054" s="631"/>
      <c r="E2054" s="554"/>
      <c r="F2054" s="554"/>
      <c r="G2054" s="577"/>
      <c r="H2054" s="578"/>
      <c r="I2054" s="634"/>
      <c r="J2054" s="578"/>
    </row>
    <row r="2055" spans="1:10" x14ac:dyDescent="0.35">
      <c r="A2055" s="565">
        <v>300026</v>
      </c>
      <c r="B2055" s="554" t="s">
        <v>323</v>
      </c>
      <c r="C2055" s="737" t="s">
        <v>324</v>
      </c>
      <c r="D2055" s="638" t="s">
        <v>189</v>
      </c>
      <c r="E2055" s="639">
        <v>0.998</v>
      </c>
      <c r="F2055" s="639"/>
      <c r="G2055" s="570">
        <v>2089</v>
      </c>
      <c r="H2055" s="571">
        <f>TRUNC(E2055* (1 + F2055 / 100) * G2055,2)</f>
        <v>2084.8200000000002</v>
      </c>
      <c r="I2055" s="736" t="e">
        <f>I2045 * (E2055 * (1+F2055/100))</f>
        <v>#REF!</v>
      </c>
      <c r="J2055" s="578" t="e">
        <f>H2055 * I2045</f>
        <v>#REF!</v>
      </c>
    </row>
    <row r="2056" spans="1:10" x14ac:dyDescent="0.35">
      <c r="A2056" s="582" t="s">
        <v>325</v>
      </c>
      <c r="B2056" s="554"/>
      <c r="C2056" s="630"/>
      <c r="D2056" s="631"/>
      <c r="E2056" s="554"/>
      <c r="F2056" s="554"/>
      <c r="G2056" s="577" t="s">
        <v>326</v>
      </c>
      <c r="H2056" s="583">
        <f>SUM(H2054:H2055)</f>
        <v>2084.8200000000002</v>
      </c>
      <c r="I2056" s="636"/>
      <c r="J2056" s="583" t="e">
        <f>SUM(J2054:J2055)</f>
        <v>#REF!</v>
      </c>
    </row>
    <row r="2057" spans="1:10" x14ac:dyDescent="0.35">
      <c r="A2057" s="543" t="s">
        <v>327</v>
      </c>
      <c r="B2057" s="27"/>
      <c r="C2057" s="633" t="s">
        <v>328</v>
      </c>
      <c r="D2057" s="631"/>
      <c r="E2057" s="554"/>
      <c r="F2057" s="554"/>
      <c r="G2057" s="577"/>
      <c r="H2057" s="578"/>
      <c r="I2057" s="636"/>
      <c r="J2057" s="578"/>
    </row>
    <row r="2058" spans="1:10" x14ac:dyDescent="0.35">
      <c r="A2058" s="565"/>
      <c r="B2058" s="556"/>
      <c r="C2058" s="637"/>
      <c r="D2058" s="638"/>
      <c r="E2058" s="639"/>
      <c r="F2058" s="639"/>
      <c r="G2058" s="570"/>
      <c r="H2058" s="571"/>
      <c r="I2058" s="724"/>
      <c r="J2058" s="571"/>
    </row>
    <row r="2059" spans="1:10" x14ac:dyDescent="0.35">
      <c r="A2059" s="582" t="s">
        <v>329</v>
      </c>
      <c r="B2059" s="27"/>
      <c r="C2059" s="630"/>
      <c r="D2059" s="631"/>
      <c r="E2059" s="554"/>
      <c r="F2059" s="554"/>
      <c r="G2059" s="577" t="s">
        <v>383</v>
      </c>
      <c r="H2059" s="571">
        <f>SUM(H2057:H2058)</f>
        <v>0</v>
      </c>
      <c r="I2059" s="636"/>
      <c r="J2059" s="571">
        <f>SUM(J2057:J2058)</f>
        <v>0</v>
      </c>
    </row>
    <row r="2060" spans="1:10" x14ac:dyDescent="0.35">
      <c r="A2060" s="543"/>
      <c r="B2060" s="642"/>
      <c r="C2060" s="630"/>
      <c r="D2060" s="631"/>
      <c r="E2060" s="554"/>
      <c r="F2060" s="554"/>
      <c r="G2060" s="577"/>
      <c r="H2060" s="578"/>
      <c r="I2060" s="634"/>
      <c r="J2060" s="578"/>
    </row>
    <row r="2061" spans="1:10" ht="15" thickBot="1" x14ac:dyDescent="0.4">
      <c r="A2061" s="543" t="s">
        <v>92</v>
      </c>
      <c r="B2061" s="642"/>
      <c r="C2061" s="643"/>
      <c r="D2061" s="644"/>
      <c r="E2061" s="645"/>
      <c r="F2061" s="646" t="s">
        <v>331</v>
      </c>
      <c r="G2061" s="593">
        <f>SUM(H2046:H2060)/2</f>
        <v>447082.81999999995</v>
      </c>
      <c r="H2061" s="594">
        <f>IF('[2]ANALISIS PERS'!$A$2="CD",IF('[2]ANALISIS PERS'!$A$3=1,ROUND(SUM(H2046:H2060)/2,0),IF('[2]ANALISIS PERS'!$A$3=3,ROUND(SUM(H2046:H2060)/2,-1),SUM(H2046:H2060)/2)),SUM(H2046:H2060)/2)</f>
        <v>447080</v>
      </c>
      <c r="I2061" s="595"/>
      <c r="J2061" s="594" t="e">
        <f>IF('[2]ANALISIS PERS'!$A$2="CD",IF('[2]ANALISIS PERS'!$A$3=1,ROUND(SUM(J2046:J2060)/2,0),IF('[2]ANALISIS PERS'!$A$3=3,ROUND(SUM(J2046:J2060)/2,-1),SUM(J2046:J2060)/2)),SUM(J2046:J2060)/2)</f>
        <v>#REF!</v>
      </c>
    </row>
    <row r="2062" spans="1:10" ht="15" thickTop="1" x14ac:dyDescent="0.35">
      <c r="A2062" s="543" t="s">
        <v>364</v>
      </c>
      <c r="B2062" s="642"/>
      <c r="C2062" s="647" t="s">
        <v>256</v>
      </c>
      <c r="D2062" s="648"/>
      <c r="E2062" s="649"/>
      <c r="F2062" s="649"/>
      <c r="G2062" s="603"/>
      <c r="H2062" s="604"/>
      <c r="I2062" s="579"/>
      <c r="J2062" s="604"/>
    </row>
    <row r="2063" spans="1:10" x14ac:dyDescent="0.35">
      <c r="A2063" s="565" t="s">
        <v>263</v>
      </c>
      <c r="B2063" s="642"/>
      <c r="C2063" s="732" t="s">
        <v>234</v>
      </c>
      <c r="D2063" s="733"/>
      <c r="E2063" s="734"/>
      <c r="F2063" s="717">
        <f>'[2]ANALISIS PERS'!$F$3</f>
        <v>0</v>
      </c>
      <c r="G2063" s="729"/>
      <c r="H2063" s="730">
        <f>ROUND(H2061*F2063,2)</f>
        <v>0</v>
      </c>
      <c r="I2063" s="579"/>
      <c r="J2063" s="730" t="e">
        <f>ROUND(J2061*H2063,2)</f>
        <v>#REF!</v>
      </c>
    </row>
    <row r="2064" spans="1:10" x14ac:dyDescent="0.35">
      <c r="A2064" s="565" t="s">
        <v>365</v>
      </c>
      <c r="B2064" s="642"/>
      <c r="C2064" s="732" t="s">
        <v>236</v>
      </c>
      <c r="D2064" s="733"/>
      <c r="E2064" s="734"/>
      <c r="F2064" s="717">
        <f>'[2]ANALISIS PERS'!$G$3</f>
        <v>0</v>
      </c>
      <c r="G2064" s="729"/>
      <c r="H2064" s="730">
        <f>ROUND(H2061*F2064,2)</f>
        <v>0</v>
      </c>
      <c r="I2064" s="579"/>
      <c r="J2064" s="730" t="e">
        <f>ROUND(J2061*H2064,2)</f>
        <v>#REF!</v>
      </c>
    </row>
    <row r="2065" spans="1:10" x14ac:dyDescent="0.35">
      <c r="A2065" s="565" t="s">
        <v>265</v>
      </c>
      <c r="B2065" s="642"/>
      <c r="C2065" s="732" t="s">
        <v>238</v>
      </c>
      <c r="D2065" s="733"/>
      <c r="E2065" s="734"/>
      <c r="F2065" s="717">
        <f>'[2]ANALISIS PERS'!$H$3</f>
        <v>0</v>
      </c>
      <c r="G2065" s="729"/>
      <c r="H2065" s="730">
        <f>ROUND(H2061*F2065,2)</f>
        <v>0</v>
      </c>
      <c r="I2065" s="579"/>
      <c r="J2065" s="730" t="e">
        <f>ROUND(J2061*H2065,2)</f>
        <v>#REF!</v>
      </c>
    </row>
    <row r="2066" spans="1:10" x14ac:dyDescent="0.35">
      <c r="A2066" s="565" t="s">
        <v>267</v>
      </c>
      <c r="B2066" s="642"/>
      <c r="C2066" s="732" t="s">
        <v>242</v>
      </c>
      <c r="D2066" s="733"/>
      <c r="E2066" s="734"/>
      <c r="F2066" s="717">
        <f>'[2]ANALISIS PERS'!$I$3</f>
        <v>0</v>
      </c>
      <c r="G2066" s="729"/>
      <c r="H2066" s="730">
        <f>ROUND(H2065*F2066,2)</f>
        <v>0</v>
      </c>
      <c r="I2066" s="579"/>
      <c r="J2066" s="730" t="e">
        <f>ROUND(J2065*H2066,2)</f>
        <v>#REF!</v>
      </c>
    </row>
    <row r="2067" spans="1:10" x14ac:dyDescent="0.35">
      <c r="A2067" s="543" t="s">
        <v>366</v>
      </c>
      <c r="B2067" s="642"/>
      <c r="C2067" s="633" t="s">
        <v>367</v>
      </c>
      <c r="D2067" s="631"/>
      <c r="E2067" s="554"/>
      <c r="F2067" s="554"/>
      <c r="G2067" s="612"/>
      <c r="H2067" s="613">
        <f>SUM(H2063:H2066)</f>
        <v>0</v>
      </c>
      <c r="I2067" s="588"/>
      <c r="J2067" s="613" t="e">
        <f>SUM(J2063:J2066)</f>
        <v>#REF!</v>
      </c>
    </row>
    <row r="2068" spans="1:10" ht="15" thickBot="1" x14ac:dyDescent="0.4">
      <c r="A2068" s="543" t="s">
        <v>368</v>
      </c>
      <c r="B2068" s="642"/>
      <c r="C2068" s="655"/>
      <c r="D2068" s="656"/>
      <c r="E2068" s="645"/>
      <c r="F2068" s="646" t="s">
        <v>369</v>
      </c>
      <c r="G2068" s="617">
        <f>H2067+H2061</f>
        <v>447080</v>
      </c>
      <c r="H2068" s="594">
        <f>IF('[2]ANALISIS PERS'!$A$3=2,ROUND((H2061+H2067),2),IF('[2]ANALISIS PERS'!$A$3=3,ROUND((H2061+H2067),-1),ROUND((H2061+H2067),0)))</f>
        <v>447080</v>
      </c>
      <c r="I2068" s="595"/>
      <c r="J2068" s="594" t="e">
        <f>IF('[2]ANALISIS PERS'!$A$3=2,ROUND((J2061+J2067),2),IF('[2]ANALISIS PERS'!$A$3=3,ROUND((J2061+J2067),-1),ROUND((J2061+J2067),0)))</f>
        <v>#REF!</v>
      </c>
    </row>
    <row r="2069" spans="1:10" ht="15" thickTop="1" x14ac:dyDescent="0.35">
      <c r="C2069" s="27"/>
      <c r="D2069" s="90"/>
      <c r="E2069" s="27"/>
      <c r="F2069" s="27"/>
      <c r="G2069" s="27"/>
      <c r="H2069" s="27"/>
      <c r="I2069" s="554"/>
      <c r="J2069" s="555"/>
    </row>
    <row r="2070" spans="1:10" ht="15" thickBot="1" x14ac:dyDescent="0.4">
      <c r="C2070" s="27"/>
      <c r="D2070" s="90"/>
      <c r="E2070" s="27"/>
      <c r="F2070" s="27"/>
      <c r="G2070" s="27"/>
      <c r="H2070" s="27"/>
      <c r="I2070" s="554"/>
      <c r="J2070" s="555"/>
    </row>
    <row r="2071" spans="1:10" ht="15" thickTop="1" x14ac:dyDescent="0.35">
      <c r="A2071" s="543" t="s">
        <v>639</v>
      </c>
      <c r="B2071" s="554"/>
      <c r="C2071" s="901" t="s">
        <v>205</v>
      </c>
      <c r="D2071" s="902"/>
      <c r="E2071" s="902"/>
      <c r="F2071" s="902"/>
      <c r="G2071" s="597"/>
      <c r="H2071" s="618" t="s">
        <v>377</v>
      </c>
      <c r="I2071" s="619" t="s">
        <v>378</v>
      </c>
      <c r="J2071" s="558" t="s">
        <v>379</v>
      </c>
    </row>
    <row r="2072" spans="1:10" x14ac:dyDescent="0.35">
      <c r="A2072" s="543"/>
      <c r="B2072" s="554"/>
      <c r="C2072" s="903"/>
      <c r="D2072" s="904"/>
      <c r="E2072" s="904"/>
      <c r="F2072" s="904"/>
      <c r="G2072" s="598"/>
      <c r="H2072" s="620" t="e">
        <f>"ITEM:   "&amp;PRESUPUESTO!#REF!</f>
        <v>#REF!</v>
      </c>
      <c r="I2072" s="621" t="e">
        <f>PRESUPUESTO!#REF!</f>
        <v>#REF!</v>
      </c>
      <c r="J2072" s="562"/>
    </row>
    <row r="2073" spans="1:10" x14ac:dyDescent="0.35">
      <c r="A2073" s="622" t="s">
        <v>301</v>
      </c>
      <c r="B2073" s="623"/>
      <c r="C2073" s="624" t="s">
        <v>88</v>
      </c>
      <c r="D2073" s="625" t="s">
        <v>89</v>
      </c>
      <c r="E2073" s="626" t="s">
        <v>90</v>
      </c>
      <c r="F2073" s="627" t="s">
        <v>302</v>
      </c>
      <c r="G2073" s="628" t="s">
        <v>303</v>
      </c>
      <c r="H2073" s="571" t="s">
        <v>304</v>
      </c>
      <c r="I2073" s="629"/>
      <c r="J2073" s="571" t="s">
        <v>304</v>
      </c>
    </row>
    <row r="2074" spans="1:10" x14ac:dyDescent="0.35">
      <c r="A2074" s="565"/>
      <c r="B2074" s="554"/>
      <c r="C2074" s="630"/>
      <c r="D2074" s="631"/>
      <c r="E2074" s="554"/>
      <c r="F2074" s="555"/>
      <c r="G2074" s="577"/>
      <c r="H2074" s="578"/>
      <c r="I2074" s="632"/>
      <c r="J2074" s="578"/>
    </row>
    <row r="2075" spans="1:10" x14ac:dyDescent="0.35">
      <c r="A2075" s="565" t="s">
        <v>305</v>
      </c>
      <c r="B2075" s="554"/>
      <c r="C2075" s="633" t="s">
        <v>306</v>
      </c>
      <c r="D2075" s="631"/>
      <c r="E2075" s="554"/>
      <c r="F2075" s="555"/>
      <c r="G2075" s="577"/>
      <c r="H2075" s="578"/>
      <c r="I2075" s="634"/>
      <c r="J2075" s="578"/>
    </row>
    <row r="2076" spans="1:10" x14ac:dyDescent="0.35">
      <c r="A2076" s="565">
        <v>119002</v>
      </c>
      <c r="B2076" s="556"/>
      <c r="C2076" s="637" t="s">
        <v>640</v>
      </c>
      <c r="D2076" s="638" t="s">
        <v>89</v>
      </c>
      <c r="E2076" s="639">
        <v>1</v>
      </c>
      <c r="F2076" s="640"/>
      <c r="G2076" s="570">
        <v>240791</v>
      </c>
      <c r="H2076" s="571">
        <f>TRUNC(E2076* (1 + F2076 / 100) * G2076,2)</f>
        <v>240791</v>
      </c>
      <c r="I2076" s="724" t="e">
        <f>I2072 * (E2076 * (1+F2076/100))</f>
        <v>#REF!</v>
      </c>
      <c r="J2076" s="725" t="e">
        <f>H2076 * I2072</f>
        <v>#REF!</v>
      </c>
    </row>
    <row r="2077" spans="1:10" x14ac:dyDescent="0.35">
      <c r="A2077" s="565">
        <v>119046</v>
      </c>
      <c r="B2077" s="556"/>
      <c r="C2077" s="637" t="s">
        <v>641</v>
      </c>
      <c r="D2077" s="638" t="s">
        <v>89</v>
      </c>
      <c r="E2077" s="639">
        <v>2</v>
      </c>
      <c r="F2077" s="640"/>
      <c r="G2077" s="570">
        <v>19468</v>
      </c>
      <c r="H2077" s="571">
        <f>TRUNC(E2077* (1 + F2077 / 100) * G2077,2)</f>
        <v>38936</v>
      </c>
      <c r="I2077" s="724" t="e">
        <f>I2072 * (E2077 * (1+F2077/100))</f>
        <v>#REF!</v>
      </c>
      <c r="J2077" s="725" t="e">
        <f>H2077 * I2072</f>
        <v>#REF!</v>
      </c>
    </row>
    <row r="2078" spans="1:10" x14ac:dyDescent="0.35">
      <c r="A2078" s="582" t="s">
        <v>314</v>
      </c>
      <c r="B2078" s="554"/>
      <c r="C2078" s="630"/>
      <c r="D2078" s="631"/>
      <c r="E2078" s="554"/>
      <c r="F2078" s="555"/>
      <c r="G2078" s="577" t="s">
        <v>315</v>
      </c>
      <c r="H2078" s="635">
        <f>SUM(H2075:H2077)</f>
        <v>279727</v>
      </c>
      <c r="I2078" s="636"/>
      <c r="J2078" s="635" t="e">
        <f>SUM(J2075:J2077)</f>
        <v>#REF!</v>
      </c>
    </row>
    <row r="2079" spans="1:10" x14ac:dyDescent="0.35">
      <c r="A2079" s="565" t="s">
        <v>316</v>
      </c>
      <c r="B2079" s="554"/>
      <c r="C2079" s="633" t="s">
        <v>317</v>
      </c>
      <c r="D2079" s="631"/>
      <c r="E2079" s="554"/>
      <c r="F2079" s="555"/>
      <c r="G2079" s="577"/>
      <c r="H2079" s="578"/>
      <c r="I2079" s="634"/>
      <c r="J2079" s="578"/>
    </row>
    <row r="2080" spans="1:10" x14ac:dyDescent="0.35">
      <c r="A2080" s="565">
        <v>200018</v>
      </c>
      <c r="B2080" s="556"/>
      <c r="C2080" s="637" t="s">
        <v>577</v>
      </c>
      <c r="D2080" s="638" t="s">
        <v>319</v>
      </c>
      <c r="E2080" s="639">
        <v>1</v>
      </c>
      <c r="F2080" s="640"/>
      <c r="G2080" s="570">
        <v>43991</v>
      </c>
      <c r="H2080" s="571">
        <f>TRUNC(E2080* (1 + F2080 / 100) * G2080,2)</f>
        <v>43991</v>
      </c>
      <c r="I2080" s="724" t="e">
        <f>I2072 * (E2080 * (1+F2080/100))</f>
        <v>#REF!</v>
      </c>
      <c r="J2080" s="725" t="e">
        <f>H2080 * I2072</f>
        <v>#REF!</v>
      </c>
    </row>
    <row r="2081" spans="1:10" x14ac:dyDescent="0.35">
      <c r="A2081" s="582" t="s">
        <v>320</v>
      </c>
      <c r="B2081" s="554"/>
      <c r="C2081" s="630"/>
      <c r="D2081" s="631"/>
      <c r="E2081" s="554"/>
      <c r="F2081" s="555"/>
      <c r="G2081" s="577" t="s">
        <v>381</v>
      </c>
      <c r="H2081" s="635">
        <f>SUM(H2079:H2080)</f>
        <v>43991</v>
      </c>
      <c r="I2081" s="636"/>
      <c r="J2081" s="635" t="e">
        <f>SUM(J2079:J2080)</f>
        <v>#REF!</v>
      </c>
    </row>
    <row r="2082" spans="1:10" x14ac:dyDescent="0.35">
      <c r="A2082" s="565" t="s">
        <v>322</v>
      </c>
      <c r="B2082" s="554"/>
      <c r="C2082" s="641" t="s">
        <v>323</v>
      </c>
      <c r="D2082" s="631"/>
      <c r="E2082" s="554"/>
      <c r="F2082" s="555"/>
      <c r="G2082" s="577"/>
      <c r="H2082" s="578"/>
      <c r="I2082" s="634"/>
      <c r="J2082" s="578"/>
    </row>
    <row r="2083" spans="1:10" x14ac:dyDescent="0.35">
      <c r="A2083" s="565">
        <v>300026</v>
      </c>
      <c r="B2083" s="556"/>
      <c r="C2083" s="637" t="s">
        <v>324</v>
      </c>
      <c r="D2083" s="638" t="s">
        <v>189</v>
      </c>
      <c r="E2083" s="639">
        <v>0.999</v>
      </c>
      <c r="F2083" s="640"/>
      <c r="G2083" s="570">
        <v>2089</v>
      </c>
      <c r="H2083" s="571">
        <f>TRUNC(E2083* (1 + F2083 / 100) * G2083,2)</f>
        <v>2086.91</v>
      </c>
      <c r="I2083" s="724" t="e">
        <f>I2072 * (E2083 * (1+F2083/100))</f>
        <v>#REF!</v>
      </c>
      <c r="J2083" s="725" t="e">
        <f>H2083 * I2072</f>
        <v>#REF!</v>
      </c>
    </row>
    <row r="2084" spans="1:10" x14ac:dyDescent="0.35">
      <c r="A2084" s="582" t="s">
        <v>325</v>
      </c>
      <c r="B2084" s="554"/>
      <c r="C2084" s="630"/>
      <c r="D2084" s="631"/>
      <c r="E2084" s="554"/>
      <c r="F2084" s="555"/>
      <c r="G2084" s="577" t="s">
        <v>326</v>
      </c>
      <c r="H2084" s="635">
        <f>SUM(H2082:H2083)</f>
        <v>2086.91</v>
      </c>
      <c r="I2084" s="636"/>
      <c r="J2084" s="635" t="e">
        <f>SUM(J2082:J2083)</f>
        <v>#REF!</v>
      </c>
    </row>
    <row r="2085" spans="1:10" x14ac:dyDescent="0.35">
      <c r="A2085" s="543" t="s">
        <v>327</v>
      </c>
      <c r="B2085" s="27"/>
      <c r="C2085" s="633" t="s">
        <v>328</v>
      </c>
      <c r="D2085" s="631"/>
      <c r="E2085" s="554"/>
      <c r="F2085" s="555"/>
      <c r="G2085" s="577"/>
      <c r="H2085" s="578"/>
      <c r="I2085" s="636"/>
      <c r="J2085" s="578"/>
    </row>
    <row r="2086" spans="1:10" x14ac:dyDescent="0.35">
      <c r="A2086" s="565"/>
      <c r="B2086" s="556"/>
      <c r="C2086" s="637"/>
      <c r="D2086" s="638"/>
      <c r="E2086" s="639"/>
      <c r="F2086" s="640"/>
      <c r="G2086" s="570"/>
      <c r="H2086" s="571"/>
      <c r="I2086" s="724"/>
      <c r="J2086" s="571"/>
    </row>
    <row r="2087" spans="1:10" x14ac:dyDescent="0.35">
      <c r="A2087" s="582" t="s">
        <v>329</v>
      </c>
      <c r="B2087" s="27"/>
      <c r="C2087" s="630"/>
      <c r="D2087" s="631"/>
      <c r="E2087" s="554"/>
      <c r="F2087" s="555"/>
      <c r="G2087" s="577" t="s">
        <v>383</v>
      </c>
      <c r="H2087" s="571">
        <f>SUM(H2085:H2086)</f>
        <v>0</v>
      </c>
      <c r="I2087" s="636"/>
      <c r="J2087" s="571">
        <f>SUM(J2085:J2086)</f>
        <v>0</v>
      </c>
    </row>
    <row r="2088" spans="1:10" x14ac:dyDescent="0.35">
      <c r="A2088" s="543"/>
      <c r="B2088" s="642"/>
      <c r="C2088" s="630"/>
      <c r="D2088" s="631"/>
      <c r="E2088" s="554"/>
      <c r="F2088" s="555"/>
      <c r="G2088" s="577"/>
      <c r="H2088" s="578"/>
      <c r="I2088" s="634"/>
      <c r="J2088" s="578"/>
    </row>
    <row r="2089" spans="1:10" ht="15" thickBot="1" x14ac:dyDescent="0.4">
      <c r="A2089" s="543" t="s">
        <v>92</v>
      </c>
      <c r="B2089" s="642"/>
      <c r="C2089" s="643"/>
      <c r="D2089" s="644"/>
      <c r="E2089" s="645"/>
      <c r="F2089" s="646" t="s">
        <v>331</v>
      </c>
      <c r="G2089" s="593">
        <f>SUM(H2073:H2088)/2</f>
        <v>325804.91000000003</v>
      </c>
      <c r="H2089" s="594">
        <f>IF($A$2="CD",IF($A$3=1,ROUND(SUM(H2073:H2088)/2,0),IF($A$3=3,ROUND(SUM(H2073:H2088)/2,-1),SUM(H2073:H2088)/2)),SUM(H2073:H2088)/2)</f>
        <v>325805</v>
      </c>
      <c r="I2089" s="595"/>
      <c r="J2089" s="594" t="e">
        <f>IF($A$2="CD",IF($A$3=1,ROUND(SUM(J2073:J2088)/2,0),IF($A$3=3,ROUND(SUM(J2073:J2088)/2,-1),SUM(J2073:J2088)/2)),SUM(J2073:J2088)/2)</f>
        <v>#REF!</v>
      </c>
    </row>
    <row r="2090" spans="1:10" ht="15" thickTop="1" x14ac:dyDescent="0.35">
      <c r="A2090" s="543" t="s">
        <v>364</v>
      </c>
      <c r="B2090" s="642"/>
      <c r="C2090" s="647" t="s">
        <v>256</v>
      </c>
      <c r="D2090" s="648"/>
      <c r="E2090" s="649"/>
      <c r="F2090" s="650"/>
      <c r="G2090" s="603"/>
      <c r="H2090" s="604"/>
      <c r="I2090" s="579"/>
      <c r="J2090" s="604"/>
    </row>
    <row r="2091" spans="1:10" x14ac:dyDescent="0.35">
      <c r="A2091" s="565" t="s">
        <v>263</v>
      </c>
      <c r="B2091" s="642"/>
      <c r="C2091" s="732" t="s">
        <v>234</v>
      </c>
      <c r="D2091" s="733"/>
      <c r="E2091" s="734"/>
      <c r="F2091" s="654">
        <f>$F$3</f>
        <v>0.15</v>
      </c>
      <c r="G2091" s="729"/>
      <c r="H2091" s="730">
        <f>ROUND(H2089*F2091,2)</f>
        <v>48870.75</v>
      </c>
      <c r="I2091" s="579"/>
      <c r="J2091" s="730" t="e">
        <f>ROUND(J2089*H2091,2)</f>
        <v>#REF!</v>
      </c>
    </row>
    <row r="2092" spans="1:10" x14ac:dyDescent="0.35">
      <c r="A2092" s="565" t="s">
        <v>365</v>
      </c>
      <c r="B2092" s="642"/>
      <c r="C2092" s="732" t="s">
        <v>236</v>
      </c>
      <c r="D2092" s="733"/>
      <c r="E2092" s="734"/>
      <c r="F2092" s="654">
        <f>$G$3</f>
        <v>0.02</v>
      </c>
      <c r="G2092" s="729"/>
      <c r="H2092" s="730">
        <f>ROUND(H2089*F2092,2)</f>
        <v>6516.1</v>
      </c>
      <c r="I2092" s="579"/>
      <c r="J2092" s="730" t="e">
        <f>ROUND(J2089*H2092,2)</f>
        <v>#REF!</v>
      </c>
    </row>
    <row r="2093" spans="1:10" x14ac:dyDescent="0.35">
      <c r="A2093" s="565" t="s">
        <v>265</v>
      </c>
      <c r="B2093" s="642"/>
      <c r="C2093" s="732" t="s">
        <v>238</v>
      </c>
      <c r="D2093" s="733"/>
      <c r="E2093" s="734"/>
      <c r="F2093" s="654">
        <f>$H$3</f>
        <v>0.05</v>
      </c>
      <c r="G2093" s="729"/>
      <c r="H2093" s="730">
        <f>ROUND(H2089*F2093,2)</f>
        <v>16290.25</v>
      </c>
      <c r="I2093" s="579"/>
      <c r="J2093" s="730" t="e">
        <f>ROUND(J2089*H2093,2)</f>
        <v>#REF!</v>
      </c>
    </row>
    <row r="2094" spans="1:10" x14ac:dyDescent="0.35">
      <c r="A2094" s="565" t="s">
        <v>267</v>
      </c>
      <c r="B2094" s="642"/>
      <c r="C2094" s="732" t="s">
        <v>242</v>
      </c>
      <c r="D2094" s="733"/>
      <c r="E2094" s="734"/>
      <c r="F2094" s="654">
        <f>$I$3</f>
        <v>0.19</v>
      </c>
      <c r="G2094" s="729"/>
      <c r="H2094" s="730">
        <f>ROUND(H2093*F2094,2)</f>
        <v>3095.15</v>
      </c>
      <c r="I2094" s="579"/>
      <c r="J2094" s="730" t="e">
        <f>ROUND(J2093*H2094,2)</f>
        <v>#REF!</v>
      </c>
    </row>
    <row r="2095" spans="1:10" x14ac:dyDescent="0.35">
      <c r="A2095" s="543" t="s">
        <v>366</v>
      </c>
      <c r="B2095" s="642"/>
      <c r="C2095" s="633" t="s">
        <v>367</v>
      </c>
      <c r="D2095" s="631"/>
      <c r="E2095" s="554"/>
      <c r="F2095" s="555"/>
      <c r="G2095" s="612"/>
      <c r="H2095" s="613">
        <f>SUM(H2091:H2094)</f>
        <v>74772.25</v>
      </c>
      <c r="I2095" s="588"/>
      <c r="J2095" s="613" t="e">
        <f>SUM(J2091:J2094)</f>
        <v>#REF!</v>
      </c>
    </row>
    <row r="2096" spans="1:10" ht="15" thickBot="1" x14ac:dyDescent="0.4">
      <c r="A2096" s="543" t="s">
        <v>368</v>
      </c>
      <c r="B2096" s="642"/>
      <c r="C2096" s="655"/>
      <c r="D2096" s="656"/>
      <c r="E2096" s="645"/>
      <c r="F2096" s="646" t="s">
        <v>369</v>
      </c>
      <c r="G2096" s="617">
        <f>H2095+H2089</f>
        <v>400577.25</v>
      </c>
      <c r="H2096" s="594">
        <f>IF($A$3=2,ROUND((H2089+H2095),2),IF($A$3=3,ROUND((H2089+H2095),-1),ROUND((H2089+H2095),0)))</f>
        <v>400577</v>
      </c>
      <c r="I2096" s="595"/>
      <c r="J2096" s="594" t="e">
        <f>IF($A$3=2,ROUND((J2089+J2095),2),IF($A$3=3,ROUND((J2089+J2095),-1),ROUND((J2089+J2095),0)))</f>
        <v>#REF!</v>
      </c>
    </row>
    <row r="2097" spans="1:10" ht="15" thickTop="1" x14ac:dyDescent="0.35">
      <c r="C2097" s="27"/>
      <c r="D2097" s="90"/>
      <c r="E2097" s="27"/>
      <c r="F2097" s="27"/>
      <c r="G2097" s="27"/>
      <c r="H2097" s="27"/>
      <c r="I2097" s="554"/>
      <c r="J2097" s="555"/>
    </row>
    <row r="2098" spans="1:10" ht="15" thickBot="1" x14ac:dyDescent="0.4">
      <c r="C2098" s="27"/>
      <c r="D2098" s="90"/>
      <c r="E2098" s="27"/>
      <c r="F2098" s="27"/>
      <c r="G2098" s="27"/>
      <c r="H2098" s="27"/>
      <c r="I2098" s="554"/>
      <c r="J2098" s="555"/>
    </row>
    <row r="2099" spans="1:10" ht="15" thickTop="1" x14ac:dyDescent="0.35">
      <c r="A2099" s="543" t="s">
        <v>642</v>
      </c>
      <c r="B2099" s="556"/>
      <c r="C2099" s="913" t="s">
        <v>206</v>
      </c>
      <c r="D2099" s="914"/>
      <c r="E2099" s="914"/>
      <c r="F2099" s="914"/>
      <c r="G2099" s="597"/>
      <c r="H2099" s="558" t="s">
        <v>354</v>
      </c>
      <c r="I2099" s="559" t="s">
        <v>299</v>
      </c>
      <c r="J2099" s="560" t="s">
        <v>95</v>
      </c>
    </row>
    <row r="2100" spans="1:10" x14ac:dyDescent="0.35">
      <c r="A2100" s="543"/>
      <c r="B2100" s="556"/>
      <c r="C2100" s="915"/>
      <c r="D2100" s="916"/>
      <c r="E2100" s="916"/>
      <c r="F2100" s="916"/>
      <c r="G2100" s="598"/>
      <c r="H2100" s="562" t="e">
        <f>"ITEM:   "&amp;PRESUPUESTO!#REF!</f>
        <v>#REF!</v>
      </c>
      <c r="I2100" s="599" t="e">
        <f>PRESUPUESTO!#REF!</f>
        <v>#REF!</v>
      </c>
      <c r="J2100" s="564"/>
    </row>
    <row r="2101" spans="1:10" x14ac:dyDescent="0.35">
      <c r="A2101" s="565" t="s">
        <v>301</v>
      </c>
      <c r="B2101" s="556"/>
      <c r="C2101" s="566" t="s">
        <v>88</v>
      </c>
      <c r="D2101" s="567" t="s">
        <v>89</v>
      </c>
      <c r="E2101" s="568" t="s">
        <v>90</v>
      </c>
      <c r="F2101" s="568" t="s">
        <v>302</v>
      </c>
      <c r="G2101" s="570" t="s">
        <v>303</v>
      </c>
      <c r="H2101" s="571" t="s">
        <v>304</v>
      </c>
      <c r="I2101" s="724"/>
      <c r="J2101" s="725" t="s">
        <v>304</v>
      </c>
    </row>
    <row r="2102" spans="1:10" x14ac:dyDescent="0.35">
      <c r="A2102" s="565"/>
      <c r="B2102" s="556"/>
      <c r="C2102" s="574"/>
      <c r="D2102" s="543"/>
      <c r="E2102" s="575"/>
      <c r="F2102" s="575"/>
      <c r="G2102" s="577"/>
      <c r="H2102" s="578"/>
      <c r="I2102" s="579"/>
      <c r="J2102" s="580"/>
    </row>
    <row r="2103" spans="1:10" x14ac:dyDescent="0.35">
      <c r="A2103" s="565" t="s">
        <v>305</v>
      </c>
      <c r="B2103" s="556"/>
      <c r="C2103" s="581" t="s">
        <v>306</v>
      </c>
      <c r="D2103" s="543"/>
      <c r="E2103" s="575"/>
      <c r="F2103" s="575"/>
      <c r="G2103" s="577"/>
      <c r="H2103" s="578"/>
      <c r="I2103" s="579"/>
      <c r="J2103" s="580"/>
    </row>
    <row r="2104" spans="1:10" x14ac:dyDescent="0.35">
      <c r="A2104" s="565">
        <v>100219</v>
      </c>
      <c r="B2104" s="556" t="s">
        <v>408</v>
      </c>
      <c r="C2104" s="566" t="s">
        <v>643</v>
      </c>
      <c r="D2104" s="567" t="s">
        <v>89</v>
      </c>
      <c r="E2104" s="568">
        <v>10</v>
      </c>
      <c r="F2104" s="568">
        <v>2</v>
      </c>
      <c r="G2104" s="570">
        <v>3380</v>
      </c>
      <c r="H2104" s="571">
        <f>TRUNC(E2104* (1 + F2104 / 100) * G2104,2)</f>
        <v>34476</v>
      </c>
      <c r="I2104" s="724" t="e">
        <f>I2100 * (E2104 * (1+F2104/100))</f>
        <v>#REF!</v>
      </c>
      <c r="J2104" s="725" t="e">
        <f>H2104 * I2100</f>
        <v>#REF!</v>
      </c>
    </row>
    <row r="2105" spans="1:10" x14ac:dyDescent="0.35">
      <c r="A2105" s="565">
        <v>100215</v>
      </c>
      <c r="B2105" s="556" t="s">
        <v>408</v>
      </c>
      <c r="C2105" s="566" t="s">
        <v>644</v>
      </c>
      <c r="D2105" s="567" t="s">
        <v>89</v>
      </c>
      <c r="E2105" s="568">
        <v>2</v>
      </c>
      <c r="F2105" s="568">
        <v>2</v>
      </c>
      <c r="G2105" s="570">
        <v>2958</v>
      </c>
      <c r="H2105" s="571">
        <f>TRUNC(E2105* (1 + F2105 / 100) * G2105,2)</f>
        <v>6034.32</v>
      </c>
      <c r="I2105" s="724" t="e">
        <f>I2100 * (E2105 * (1+F2105/100))</f>
        <v>#REF!</v>
      </c>
      <c r="J2105" s="725" t="e">
        <f>H2105 * I2100</f>
        <v>#REF!</v>
      </c>
    </row>
    <row r="2106" spans="1:10" x14ac:dyDescent="0.35">
      <c r="A2106" s="565">
        <v>100223</v>
      </c>
      <c r="B2106" s="556" t="s">
        <v>408</v>
      </c>
      <c r="C2106" s="566" t="s">
        <v>645</v>
      </c>
      <c r="D2106" s="567" t="s">
        <v>89</v>
      </c>
      <c r="E2106" s="568">
        <v>1.5</v>
      </c>
      <c r="F2106" s="568">
        <v>2</v>
      </c>
      <c r="G2106" s="570">
        <v>3719</v>
      </c>
      <c r="H2106" s="571">
        <f>TRUNC(E2106* (1 + F2106 / 100) * G2106,2)</f>
        <v>5690.07</v>
      </c>
      <c r="I2106" s="724" t="e">
        <f>I2100 * (E2106 * (1+F2106/100))</f>
        <v>#REF!</v>
      </c>
      <c r="J2106" s="725" t="e">
        <f>H2106 * I2100</f>
        <v>#REF!</v>
      </c>
    </row>
    <row r="2107" spans="1:10" x14ac:dyDescent="0.35">
      <c r="A2107" s="543" t="s">
        <v>646</v>
      </c>
      <c r="B2107" s="556" t="s">
        <v>402</v>
      </c>
      <c r="C2107" s="566" t="s">
        <v>297</v>
      </c>
      <c r="D2107" s="567" t="s">
        <v>309</v>
      </c>
      <c r="E2107" s="568">
        <v>1.2E-2</v>
      </c>
      <c r="F2107" s="568"/>
      <c r="G2107" s="570">
        <f>H29</f>
        <v>521400</v>
      </c>
      <c r="H2107" s="571">
        <f>TRUNC(E2107* (1 + F2107 / 100) * G2107,2)</f>
        <v>6256.8</v>
      </c>
      <c r="I2107" s="724" t="e">
        <f>I2100 * (E2107 * (1+F2107/100))</f>
        <v>#REF!</v>
      </c>
      <c r="J2107" s="725" t="e">
        <f>H2107 * I2100</f>
        <v>#REF!</v>
      </c>
    </row>
    <row r="2108" spans="1:10" x14ac:dyDescent="0.35">
      <c r="A2108" s="543" t="s">
        <v>314</v>
      </c>
      <c r="B2108" s="556"/>
      <c r="C2108" s="574"/>
      <c r="D2108" s="543"/>
      <c r="E2108" s="575"/>
      <c r="F2108" s="575"/>
      <c r="G2108" s="577" t="s">
        <v>315</v>
      </c>
      <c r="H2108" s="583">
        <f>SUM(H2103:H2107)</f>
        <v>52457.19</v>
      </c>
      <c r="I2108" s="579"/>
      <c r="J2108" s="584" t="e">
        <f>SUM(J2103:J2107)</f>
        <v>#REF!</v>
      </c>
    </row>
    <row r="2109" spans="1:10" x14ac:dyDescent="0.35">
      <c r="A2109" s="565" t="s">
        <v>316</v>
      </c>
      <c r="B2109" s="556"/>
      <c r="C2109" s="581" t="s">
        <v>317</v>
      </c>
      <c r="D2109" s="543"/>
      <c r="E2109" s="575"/>
      <c r="F2109" s="575"/>
      <c r="G2109" s="577"/>
      <c r="H2109" s="578"/>
      <c r="I2109" s="579"/>
      <c r="J2109" s="580"/>
    </row>
    <row r="2110" spans="1:10" x14ac:dyDescent="0.35">
      <c r="A2110" s="565">
        <v>200007</v>
      </c>
      <c r="B2110" s="556" t="s">
        <v>317</v>
      </c>
      <c r="C2110" s="566" t="s">
        <v>380</v>
      </c>
      <c r="D2110" s="567" t="s">
        <v>319</v>
      </c>
      <c r="E2110" s="568">
        <v>0.4</v>
      </c>
      <c r="F2110" s="568"/>
      <c r="G2110" s="570">
        <v>31422</v>
      </c>
      <c r="H2110" s="571">
        <f>TRUNC(E2110* (1 + F2110 / 100) * G2110,2)</f>
        <v>12568.8</v>
      </c>
      <c r="I2110" s="735" t="e">
        <f>I2100 * (E2110 * (1+F2110/100))</f>
        <v>#REF!</v>
      </c>
      <c r="J2110" s="725" t="e">
        <f>H2110 * I2100</f>
        <v>#REF!</v>
      </c>
    </row>
    <row r="2111" spans="1:10" x14ac:dyDescent="0.35">
      <c r="A2111" s="543" t="s">
        <v>320</v>
      </c>
      <c r="B2111" s="556"/>
      <c r="C2111" s="574"/>
      <c r="D2111" s="543"/>
      <c r="E2111" s="575"/>
      <c r="F2111" s="575"/>
      <c r="G2111" s="577" t="s">
        <v>321</v>
      </c>
      <c r="H2111" s="583">
        <f>SUM(H2109:H2110)</f>
        <v>12568.8</v>
      </c>
      <c r="I2111" s="579"/>
      <c r="J2111" s="584" t="e">
        <f>SUM(J2109:J2110)</f>
        <v>#REF!</v>
      </c>
    </row>
    <row r="2112" spans="1:10" x14ac:dyDescent="0.35">
      <c r="A2112" s="565" t="s">
        <v>322</v>
      </c>
      <c r="B2112" s="556"/>
      <c r="C2112" s="585" t="s">
        <v>323</v>
      </c>
      <c r="D2112" s="543"/>
      <c r="E2112" s="575"/>
      <c r="F2112" s="575"/>
      <c r="G2112" s="577"/>
      <c r="H2112" s="578"/>
      <c r="I2112" s="579"/>
      <c r="J2112" s="580"/>
    </row>
    <row r="2113" spans="1:10" x14ac:dyDescent="0.35">
      <c r="A2113" s="565">
        <v>300026</v>
      </c>
      <c r="B2113" s="556" t="s">
        <v>323</v>
      </c>
      <c r="C2113" s="566" t="s">
        <v>324</v>
      </c>
      <c r="D2113" s="567" t="s">
        <v>189</v>
      </c>
      <c r="E2113" s="568">
        <v>0.2</v>
      </c>
      <c r="F2113" s="568"/>
      <c r="G2113" s="570">
        <v>2089</v>
      </c>
      <c r="H2113" s="571">
        <f>TRUNC(E2113* (1 + F2113 / 100) * G2113,2)</f>
        <v>417.8</v>
      </c>
      <c r="I2113" s="724" t="e">
        <f>I2100 * (E2113 * (1+F2113/100))</f>
        <v>#REF!</v>
      </c>
      <c r="J2113" s="725" t="e">
        <f>H2113 * I2100</f>
        <v>#REF!</v>
      </c>
    </row>
    <row r="2114" spans="1:10" x14ac:dyDescent="0.35">
      <c r="A2114" s="565">
        <v>300002</v>
      </c>
      <c r="B2114" s="556" t="s">
        <v>323</v>
      </c>
      <c r="C2114" s="566" t="s">
        <v>412</v>
      </c>
      <c r="D2114" s="567" t="s">
        <v>413</v>
      </c>
      <c r="E2114" s="568">
        <v>0.1</v>
      </c>
      <c r="F2114" s="568"/>
      <c r="G2114" s="570">
        <v>1580</v>
      </c>
      <c r="H2114" s="571">
        <f>TRUNC(E2114* (1 + F2114 / 100) * G2114,2)</f>
        <v>158</v>
      </c>
      <c r="I2114" s="724" t="e">
        <f>I2100 * (E2114 * (1+F2114/100))</f>
        <v>#REF!</v>
      </c>
      <c r="J2114" s="725" t="e">
        <f>H2114 * I2100</f>
        <v>#REF!</v>
      </c>
    </row>
    <row r="2115" spans="1:10" x14ac:dyDescent="0.35">
      <c r="A2115" s="543" t="s">
        <v>325</v>
      </c>
      <c r="B2115" s="556"/>
      <c r="C2115" s="574"/>
      <c r="D2115" s="543"/>
      <c r="E2115" s="575"/>
      <c r="F2115" s="575"/>
      <c r="G2115" s="577" t="s">
        <v>326</v>
      </c>
      <c r="H2115" s="583">
        <f>SUM(H2112:H2114)</f>
        <v>575.79999999999995</v>
      </c>
      <c r="I2115" s="579"/>
      <c r="J2115" s="584" t="e">
        <f>SUM(J2112:J2114)</f>
        <v>#REF!</v>
      </c>
    </row>
    <row r="2116" spans="1:10" x14ac:dyDescent="0.35">
      <c r="A2116" s="543" t="s">
        <v>327</v>
      </c>
      <c r="B2116" s="27"/>
      <c r="C2116" s="581" t="s">
        <v>328</v>
      </c>
      <c r="D2116" s="543"/>
      <c r="E2116" s="575"/>
      <c r="F2116" s="575"/>
      <c r="G2116" s="577"/>
      <c r="H2116" s="578"/>
      <c r="I2116" s="579"/>
      <c r="J2116" s="580"/>
    </row>
    <row r="2117" spans="1:10" x14ac:dyDescent="0.35">
      <c r="A2117" s="565"/>
      <c r="B2117" s="556"/>
      <c r="C2117" s="566"/>
      <c r="D2117" s="567"/>
      <c r="E2117" s="568"/>
      <c r="F2117" s="568"/>
      <c r="G2117" s="570"/>
      <c r="H2117" s="571"/>
      <c r="I2117" s="724"/>
      <c r="J2117" s="725"/>
    </row>
    <row r="2118" spans="1:10" x14ac:dyDescent="0.35">
      <c r="A2118" s="582" t="s">
        <v>329</v>
      </c>
      <c r="B2118" s="27"/>
      <c r="C2118" s="574"/>
      <c r="D2118" s="543"/>
      <c r="E2118" s="575"/>
      <c r="F2118" s="575"/>
      <c r="G2118" s="577" t="s">
        <v>330</v>
      </c>
      <c r="H2118" s="571">
        <f>SUM(H2116:H2117)</f>
        <v>0</v>
      </c>
      <c r="I2118" s="579"/>
      <c r="J2118" s="725">
        <f>SUM(J2116:J2117)</f>
        <v>0</v>
      </c>
    </row>
    <row r="2119" spans="1:10" x14ac:dyDescent="0.35">
      <c r="A2119" s="543"/>
      <c r="B2119" s="587"/>
      <c r="C2119" s="574"/>
      <c r="D2119" s="543"/>
      <c r="E2119" s="575"/>
      <c r="F2119" s="575"/>
      <c r="G2119" s="577"/>
      <c r="H2119" s="578"/>
      <c r="I2119" s="579"/>
      <c r="J2119" s="580"/>
    </row>
    <row r="2120" spans="1:10" ht="15" thickBot="1" x14ac:dyDescent="0.4">
      <c r="A2120" s="543" t="s">
        <v>92</v>
      </c>
      <c r="B2120" s="587"/>
      <c r="C2120" s="589"/>
      <c r="D2120" s="590"/>
      <c r="E2120" s="591"/>
      <c r="F2120" s="592" t="s">
        <v>331</v>
      </c>
      <c r="G2120" s="593">
        <f>SUM(H2101:H2119)/2</f>
        <v>65601.790000000008</v>
      </c>
      <c r="H2120" s="594">
        <f>IF($A$2="CD",IF($A$3=1,ROUND(SUM(H2101:H2119)/2,0),IF($A$3=3,ROUND(SUM(H2101:H2119)/2,-1),SUM(H2101:H2119)/2)),SUM(H2101:H2119)/2)</f>
        <v>65602</v>
      </c>
      <c r="I2120" s="595" t="e">
        <f>SUM(J2101:J2119)/2</f>
        <v>#REF!</v>
      </c>
      <c r="J2120" s="596" t="e">
        <f>IF($A$2="CD",IF($A$3=1,ROUND(SUM(J2101:J2119)/2,0),IF($A$3=3,ROUND(SUM(J2101:J2119)/2,-1),SUM(J2101:J2119)/2)),SUM(J2101:J2119)/2)</f>
        <v>#REF!</v>
      </c>
    </row>
    <row r="2121" spans="1:10" ht="15" thickTop="1" x14ac:dyDescent="0.35">
      <c r="A2121" s="543" t="s">
        <v>364</v>
      </c>
      <c r="B2121" s="587"/>
      <c r="C2121" s="600" t="s">
        <v>256</v>
      </c>
      <c r="D2121" s="601"/>
      <c r="E2121" s="602"/>
      <c r="F2121" s="602"/>
      <c r="G2121" s="603"/>
      <c r="H2121" s="604"/>
      <c r="I2121" s="579"/>
      <c r="J2121" s="605"/>
    </row>
    <row r="2122" spans="1:10" x14ac:dyDescent="0.35">
      <c r="A2122" s="565" t="s">
        <v>263</v>
      </c>
      <c r="B2122" s="587"/>
      <c r="C2122" s="726" t="s">
        <v>234</v>
      </c>
      <c r="D2122" s="727"/>
      <c r="E2122" s="728"/>
      <c r="F2122" s="609">
        <f>$F$3</f>
        <v>0.15</v>
      </c>
      <c r="G2122" s="729"/>
      <c r="H2122" s="730">
        <f>ROUND(H2120*F2122,2)</f>
        <v>9840.2999999999993</v>
      </c>
      <c r="I2122" s="579"/>
      <c r="J2122" s="725" t="e">
        <f>ROUND(J2120*F2122,2)</f>
        <v>#REF!</v>
      </c>
    </row>
    <row r="2123" spans="1:10" x14ac:dyDescent="0.35">
      <c r="A2123" s="565" t="s">
        <v>365</v>
      </c>
      <c r="B2123" s="587"/>
      <c r="C2123" s="726" t="s">
        <v>236</v>
      </c>
      <c r="D2123" s="727"/>
      <c r="E2123" s="728"/>
      <c r="F2123" s="609">
        <f>$G$3</f>
        <v>0.02</v>
      </c>
      <c r="G2123" s="729"/>
      <c r="H2123" s="730">
        <f>ROUND(H2120*F2123,2)</f>
        <v>1312.04</v>
      </c>
      <c r="I2123" s="579"/>
      <c r="J2123" s="725" t="e">
        <f>ROUND(J2120*F2123,2)</f>
        <v>#REF!</v>
      </c>
    </row>
    <row r="2124" spans="1:10" x14ac:dyDescent="0.35">
      <c r="A2124" s="565" t="s">
        <v>265</v>
      </c>
      <c r="B2124" s="587"/>
      <c r="C2124" s="726" t="s">
        <v>238</v>
      </c>
      <c r="D2124" s="727"/>
      <c r="E2124" s="728"/>
      <c r="F2124" s="609">
        <f>$H$3</f>
        <v>0.05</v>
      </c>
      <c r="G2124" s="729"/>
      <c r="H2124" s="730">
        <f>ROUND(H2120*F2124,2)</f>
        <v>3280.1</v>
      </c>
      <c r="I2124" s="579"/>
      <c r="J2124" s="725" t="e">
        <f>ROUND(J2120*F2124,2)</f>
        <v>#REF!</v>
      </c>
    </row>
    <row r="2125" spans="1:10" x14ac:dyDescent="0.35">
      <c r="A2125" s="565" t="s">
        <v>267</v>
      </c>
      <c r="B2125" s="587"/>
      <c r="C2125" s="726" t="s">
        <v>242</v>
      </c>
      <c r="D2125" s="727"/>
      <c r="E2125" s="728"/>
      <c r="F2125" s="609">
        <f>$I$3</f>
        <v>0.19</v>
      </c>
      <c r="G2125" s="729"/>
      <c r="H2125" s="730">
        <f>ROUND(H2124*F2125,2)</f>
        <v>623.22</v>
      </c>
      <c r="I2125" s="579"/>
      <c r="J2125" s="725" t="e">
        <f>ROUND(J2124*F2125,2)</f>
        <v>#REF!</v>
      </c>
    </row>
    <row r="2126" spans="1:10" x14ac:dyDescent="0.35">
      <c r="A2126" s="543" t="s">
        <v>366</v>
      </c>
      <c r="B2126" s="587"/>
      <c r="C2126" s="581" t="s">
        <v>367</v>
      </c>
      <c r="D2126" s="543"/>
      <c r="E2126" s="575"/>
      <c r="F2126" s="575"/>
      <c r="G2126" s="612"/>
      <c r="H2126" s="613">
        <f>SUM(H2122:H2125)</f>
        <v>15055.66</v>
      </c>
      <c r="I2126" s="588"/>
      <c r="J2126" s="614" t="e">
        <f>SUM(J2122:J2125)</f>
        <v>#REF!</v>
      </c>
    </row>
    <row r="2127" spans="1:10" ht="15" thickBot="1" x14ac:dyDescent="0.4">
      <c r="A2127" s="543" t="s">
        <v>368</v>
      </c>
      <c r="B2127" s="587"/>
      <c r="C2127" s="615"/>
      <c r="D2127" s="616"/>
      <c r="E2127" s="591"/>
      <c r="F2127" s="592" t="s">
        <v>369</v>
      </c>
      <c r="G2127" s="617">
        <f>H2126+H2120</f>
        <v>80657.66</v>
      </c>
      <c r="H2127" s="594">
        <f>IF($A$3=2,ROUND((H2120+H2126),2),IF($A$3=3,ROUND((H2120+H2126),-1),ROUND((H2120+H2126),0)))</f>
        <v>80658</v>
      </c>
      <c r="I2127" s="595"/>
      <c r="J2127" s="596" t="e">
        <f>IF($A$3=2,ROUND((J2120+J2126),2),IF($A$3=3,ROUND((J2120+J2126),-1),ROUND((J2120+J2126),0)))</f>
        <v>#REF!</v>
      </c>
    </row>
    <row r="2128" spans="1:10" ht="15" thickTop="1" x14ac:dyDescent="0.35">
      <c r="C2128" s="27"/>
      <c r="D2128" s="90"/>
      <c r="E2128" s="27"/>
      <c r="F2128" s="27"/>
      <c r="G2128" s="27"/>
      <c r="H2128" s="27"/>
      <c r="I2128" s="554"/>
      <c r="J2128" s="555"/>
    </row>
    <row r="2129" spans="1:10" ht="15" thickBot="1" x14ac:dyDescent="0.4">
      <c r="C2129" s="27"/>
      <c r="D2129" s="90"/>
      <c r="E2129" s="27"/>
      <c r="F2129" s="27"/>
      <c r="G2129" s="27"/>
      <c r="H2129" s="27"/>
      <c r="I2129" s="554"/>
      <c r="J2129" s="555"/>
    </row>
    <row r="2130" spans="1:10" ht="15" thickTop="1" x14ac:dyDescent="0.35">
      <c r="A2130" s="543" t="s">
        <v>647</v>
      </c>
      <c r="B2130" s="556"/>
      <c r="C2130" s="913" t="s">
        <v>207</v>
      </c>
      <c r="D2130" s="914"/>
      <c r="E2130" s="914"/>
      <c r="F2130" s="914"/>
      <c r="G2130" s="557"/>
      <c r="H2130" s="558" t="s">
        <v>354</v>
      </c>
      <c r="I2130" s="559" t="s">
        <v>299</v>
      </c>
      <c r="J2130" s="560" t="s">
        <v>95</v>
      </c>
    </row>
    <row r="2131" spans="1:10" x14ac:dyDescent="0.35">
      <c r="A2131" s="543"/>
      <c r="B2131" s="556"/>
      <c r="C2131" s="915"/>
      <c r="D2131" s="916"/>
      <c r="E2131" s="916"/>
      <c r="F2131" s="916"/>
      <c r="G2131" s="561"/>
      <c r="H2131" s="562" t="e">
        <f>"ITEM:   "&amp;PRESUPUESTO!#REF!</f>
        <v>#REF!</v>
      </c>
      <c r="I2131" s="599" t="e">
        <f>PRESUPUESTO!#REF!</f>
        <v>#REF!</v>
      </c>
      <c r="J2131" s="564"/>
    </row>
    <row r="2132" spans="1:10" x14ac:dyDescent="0.35">
      <c r="A2132" s="565" t="s">
        <v>301</v>
      </c>
      <c r="B2132" s="556"/>
      <c r="C2132" s="566" t="s">
        <v>88</v>
      </c>
      <c r="D2132" s="567" t="s">
        <v>89</v>
      </c>
      <c r="E2132" s="568" t="s">
        <v>90</v>
      </c>
      <c r="F2132" s="569" t="s">
        <v>302</v>
      </c>
      <c r="G2132" s="570" t="s">
        <v>303</v>
      </c>
      <c r="H2132" s="571" t="s">
        <v>304</v>
      </c>
      <c r="I2132" s="724"/>
      <c r="J2132" s="725" t="s">
        <v>304</v>
      </c>
    </row>
    <row r="2133" spans="1:10" x14ac:dyDescent="0.35">
      <c r="A2133" s="565"/>
      <c r="B2133" s="556"/>
      <c r="C2133" s="574"/>
      <c r="D2133" s="543"/>
      <c r="E2133" s="575"/>
      <c r="F2133" s="576"/>
      <c r="G2133" s="577"/>
      <c r="H2133" s="578"/>
      <c r="I2133" s="579"/>
      <c r="J2133" s="580"/>
    </row>
    <row r="2134" spans="1:10" x14ac:dyDescent="0.35">
      <c r="A2134" s="565" t="s">
        <v>305</v>
      </c>
      <c r="B2134" s="556"/>
      <c r="C2134" s="581" t="s">
        <v>306</v>
      </c>
      <c r="D2134" s="543"/>
      <c r="E2134" s="575"/>
      <c r="F2134" s="576"/>
      <c r="G2134" s="577"/>
      <c r="H2134" s="578"/>
      <c r="I2134" s="579"/>
      <c r="J2134" s="580"/>
    </row>
    <row r="2135" spans="1:10" x14ac:dyDescent="0.35">
      <c r="A2135" s="565">
        <v>100053</v>
      </c>
      <c r="B2135" s="556" t="s">
        <v>334</v>
      </c>
      <c r="C2135" s="566" t="s">
        <v>335</v>
      </c>
      <c r="D2135" s="567" t="s">
        <v>336</v>
      </c>
      <c r="E2135" s="568">
        <v>8</v>
      </c>
      <c r="F2135" s="569"/>
      <c r="G2135" s="570">
        <v>43</v>
      </c>
      <c r="H2135" s="571">
        <f t="shared" ref="H2135:H2141" si="13">TRUNC(E2135* (1 + F2135 / 100) * G2135,2)</f>
        <v>344</v>
      </c>
      <c r="I2135" s="724" t="e">
        <f>I2131 * (E2135 * (1+F2135/100))</f>
        <v>#REF!</v>
      </c>
      <c r="J2135" s="725" t="e">
        <f>H2135 * I2131</f>
        <v>#REF!</v>
      </c>
    </row>
    <row r="2136" spans="1:10" x14ac:dyDescent="0.35">
      <c r="A2136" s="565">
        <v>109121</v>
      </c>
      <c r="B2136" s="556"/>
      <c r="C2136" s="566" t="s">
        <v>648</v>
      </c>
      <c r="D2136" s="567" t="s">
        <v>309</v>
      </c>
      <c r="E2136" s="568">
        <v>3.5000000000000003E-2</v>
      </c>
      <c r="F2136" s="569"/>
      <c r="G2136" s="570">
        <v>28723</v>
      </c>
      <c r="H2136" s="571">
        <f t="shared" si="13"/>
        <v>1005.3</v>
      </c>
      <c r="I2136" s="724" t="e">
        <f>I2131 * (E2136 * (1+F2136/100))</f>
        <v>#REF!</v>
      </c>
      <c r="J2136" s="725" t="e">
        <f>H2136 * I2131</f>
        <v>#REF!</v>
      </c>
    </row>
    <row r="2137" spans="1:10" x14ac:dyDescent="0.35">
      <c r="A2137" s="565">
        <v>100018</v>
      </c>
      <c r="B2137" s="556" t="s">
        <v>344</v>
      </c>
      <c r="C2137" s="566" t="s">
        <v>443</v>
      </c>
      <c r="D2137" s="567" t="s">
        <v>346</v>
      </c>
      <c r="E2137" s="568">
        <v>0.04</v>
      </c>
      <c r="F2137" s="569"/>
      <c r="G2137" s="570">
        <v>45581</v>
      </c>
      <c r="H2137" s="571">
        <f t="shared" si="13"/>
        <v>1823.24</v>
      </c>
      <c r="I2137" s="724" t="e">
        <f>I2131 * (E2137 * (1+F2137/100))</f>
        <v>#REF!</v>
      </c>
      <c r="J2137" s="725" t="e">
        <f>H2137 * I2131</f>
        <v>#REF!</v>
      </c>
    </row>
    <row r="2138" spans="1:10" x14ac:dyDescent="0.35">
      <c r="A2138" s="565">
        <v>100558</v>
      </c>
      <c r="B2138" s="556" t="s">
        <v>310</v>
      </c>
      <c r="C2138" s="566" t="s">
        <v>311</v>
      </c>
      <c r="D2138" s="567" t="s">
        <v>312</v>
      </c>
      <c r="E2138" s="568">
        <v>1</v>
      </c>
      <c r="F2138" s="569"/>
      <c r="G2138" s="570">
        <v>773</v>
      </c>
      <c r="H2138" s="571">
        <f t="shared" si="13"/>
        <v>773</v>
      </c>
      <c r="I2138" s="724" t="e">
        <f>I2131 * (E2138 * (1+F2138/100))</f>
        <v>#REF!</v>
      </c>
      <c r="J2138" s="725" t="e">
        <f>H2138 * I2131</f>
        <v>#REF!</v>
      </c>
    </row>
    <row r="2139" spans="1:10" x14ac:dyDescent="0.35">
      <c r="A2139" s="565">
        <v>106149</v>
      </c>
      <c r="B2139" s="556" t="s">
        <v>307</v>
      </c>
      <c r="C2139" s="566" t="s">
        <v>313</v>
      </c>
      <c r="D2139" s="567" t="s">
        <v>312</v>
      </c>
      <c r="E2139" s="568">
        <v>1</v>
      </c>
      <c r="F2139" s="569"/>
      <c r="G2139" s="570">
        <v>1294</v>
      </c>
      <c r="H2139" s="571">
        <f t="shared" si="13"/>
        <v>1294</v>
      </c>
      <c r="I2139" s="724" t="e">
        <f>I2131 * (E2139 * (1+F2139/100))</f>
        <v>#REF!</v>
      </c>
      <c r="J2139" s="725" t="e">
        <f>H2139 * I2131</f>
        <v>#REF!</v>
      </c>
    </row>
    <row r="2140" spans="1:10" x14ac:dyDescent="0.35">
      <c r="A2140" s="565">
        <v>101263</v>
      </c>
      <c r="B2140" s="556" t="s">
        <v>334</v>
      </c>
      <c r="C2140" s="566" t="s">
        <v>649</v>
      </c>
      <c r="D2140" s="567" t="s">
        <v>442</v>
      </c>
      <c r="E2140" s="568">
        <v>2.5000000000000001E-2</v>
      </c>
      <c r="F2140" s="569">
        <v>0.1</v>
      </c>
      <c r="G2140" s="570">
        <v>28723</v>
      </c>
      <c r="H2140" s="571">
        <f t="shared" si="13"/>
        <v>718.79</v>
      </c>
      <c r="I2140" s="724" t="e">
        <f>I2131 * (E2140 * (1+F2140/100))</f>
        <v>#REF!</v>
      </c>
      <c r="J2140" s="725" t="e">
        <f>H2140 * I2131</f>
        <v>#REF!</v>
      </c>
    </row>
    <row r="2141" spans="1:10" x14ac:dyDescent="0.35">
      <c r="A2141" s="565">
        <v>100290</v>
      </c>
      <c r="B2141" s="556" t="s">
        <v>334</v>
      </c>
      <c r="C2141" s="566" t="s">
        <v>650</v>
      </c>
      <c r="D2141" s="567" t="s">
        <v>442</v>
      </c>
      <c r="E2141" s="568">
        <v>0.5</v>
      </c>
      <c r="F2141" s="569"/>
      <c r="G2141" s="570">
        <v>2154</v>
      </c>
      <c r="H2141" s="571">
        <f t="shared" si="13"/>
        <v>1077</v>
      </c>
      <c r="I2141" s="724" t="e">
        <f>I2131 * (E2141 * (1+F2141/100))</f>
        <v>#REF!</v>
      </c>
      <c r="J2141" s="725" t="e">
        <f>H2141 * I2131</f>
        <v>#REF!</v>
      </c>
    </row>
    <row r="2142" spans="1:10" x14ac:dyDescent="0.35">
      <c r="A2142" s="582" t="s">
        <v>314</v>
      </c>
      <c r="B2142" s="556"/>
      <c r="C2142" s="574"/>
      <c r="D2142" s="543"/>
      <c r="E2142" s="575"/>
      <c r="F2142" s="576"/>
      <c r="G2142" s="577" t="s">
        <v>315</v>
      </c>
      <c r="H2142" s="583">
        <f>SUM(H2134:H2141)</f>
        <v>7035.33</v>
      </c>
      <c r="I2142" s="579"/>
      <c r="J2142" s="584" t="e">
        <f>SUM(J2134:J2141)</f>
        <v>#REF!</v>
      </c>
    </row>
    <row r="2143" spans="1:10" x14ac:dyDescent="0.35">
      <c r="A2143" s="565" t="s">
        <v>316</v>
      </c>
      <c r="B2143" s="556"/>
      <c r="C2143" s="581" t="s">
        <v>317</v>
      </c>
      <c r="D2143" s="543"/>
      <c r="E2143" s="575"/>
      <c r="F2143" s="576"/>
      <c r="G2143" s="577"/>
      <c r="H2143" s="578"/>
      <c r="I2143" s="579"/>
      <c r="J2143" s="580"/>
    </row>
    <row r="2144" spans="1:10" x14ac:dyDescent="0.35">
      <c r="A2144" s="565">
        <v>200007</v>
      </c>
      <c r="B2144" s="556" t="s">
        <v>317</v>
      </c>
      <c r="C2144" s="566" t="s">
        <v>380</v>
      </c>
      <c r="D2144" s="567" t="s">
        <v>319</v>
      </c>
      <c r="E2144" s="568">
        <v>0.6</v>
      </c>
      <c r="F2144" s="569"/>
      <c r="G2144" s="570">
        <v>31422</v>
      </c>
      <c r="H2144" s="571">
        <f>TRUNC(E2144* (1 + F2144 / 100) * G2144,2)</f>
        <v>18853.2</v>
      </c>
      <c r="I2144" s="724" t="e">
        <f>I2131 * (E2144 * (1+F2144/100))</f>
        <v>#REF!</v>
      </c>
      <c r="J2144" s="725" t="e">
        <f>H2144 * I2131</f>
        <v>#REF!</v>
      </c>
    </row>
    <row r="2145" spans="1:10" x14ac:dyDescent="0.35">
      <c r="A2145" s="582" t="s">
        <v>320</v>
      </c>
      <c r="B2145" s="556"/>
      <c r="C2145" s="574"/>
      <c r="D2145" s="543"/>
      <c r="E2145" s="575"/>
      <c r="F2145" s="576"/>
      <c r="G2145" s="577" t="s">
        <v>321</v>
      </c>
      <c r="H2145" s="583">
        <f>SUM(H2143:H2144)</f>
        <v>18853.2</v>
      </c>
      <c r="I2145" s="579"/>
      <c r="J2145" s="584" t="e">
        <f>SUM(J2143:J2144)</f>
        <v>#REF!</v>
      </c>
    </row>
    <row r="2146" spans="1:10" x14ac:dyDescent="0.35">
      <c r="A2146" s="565" t="s">
        <v>322</v>
      </c>
      <c r="B2146" s="556"/>
      <c r="C2146" s="585" t="s">
        <v>323</v>
      </c>
      <c r="D2146" s="543"/>
      <c r="E2146" s="575"/>
      <c r="F2146" s="576"/>
      <c r="G2146" s="577"/>
      <c r="H2146" s="578"/>
      <c r="I2146" s="579"/>
      <c r="J2146" s="580"/>
    </row>
    <row r="2147" spans="1:10" x14ac:dyDescent="0.35">
      <c r="A2147" s="565">
        <v>300026</v>
      </c>
      <c r="B2147" s="556" t="s">
        <v>323</v>
      </c>
      <c r="C2147" s="566" t="s">
        <v>324</v>
      </c>
      <c r="D2147" s="567" t="s">
        <v>189</v>
      </c>
      <c r="E2147" s="568">
        <v>0.499</v>
      </c>
      <c r="F2147" s="569"/>
      <c r="G2147" s="570">
        <v>2089</v>
      </c>
      <c r="H2147" s="571">
        <f>TRUNC(E2147* (1 + F2147 / 100) * G2147,2)</f>
        <v>1042.4100000000001</v>
      </c>
      <c r="I2147" s="724" t="e">
        <f>I2131 * (E2147 * (1+F2147/100))</f>
        <v>#REF!</v>
      </c>
      <c r="J2147" s="725" t="e">
        <f>H2147 * I2131</f>
        <v>#REF!</v>
      </c>
    </row>
    <row r="2148" spans="1:10" x14ac:dyDescent="0.35">
      <c r="A2148" s="565">
        <v>300002</v>
      </c>
      <c r="B2148" s="556" t="s">
        <v>323</v>
      </c>
      <c r="C2148" s="566" t="s">
        <v>412</v>
      </c>
      <c r="D2148" s="567" t="s">
        <v>413</v>
      </c>
      <c r="E2148" s="568">
        <v>0.4</v>
      </c>
      <c r="F2148" s="569"/>
      <c r="G2148" s="570">
        <v>1580</v>
      </c>
      <c r="H2148" s="571">
        <f>TRUNC(E2148* (1 + F2148 / 100) * G2148,2)</f>
        <v>632</v>
      </c>
      <c r="I2148" s="724" t="e">
        <f>I2131 * (E2148 * (1+F2148/100))</f>
        <v>#REF!</v>
      </c>
      <c r="J2148" s="725" t="e">
        <f>H2148 * I2131</f>
        <v>#REF!</v>
      </c>
    </row>
    <row r="2149" spans="1:10" x14ac:dyDescent="0.35">
      <c r="A2149" s="565">
        <v>300050</v>
      </c>
      <c r="B2149" s="556" t="s">
        <v>323</v>
      </c>
      <c r="C2149" s="566" t="s">
        <v>651</v>
      </c>
      <c r="D2149" s="567" t="s">
        <v>352</v>
      </c>
      <c r="E2149" s="568">
        <v>0.4</v>
      </c>
      <c r="F2149" s="569"/>
      <c r="G2149" s="570">
        <v>768</v>
      </c>
      <c r="H2149" s="571">
        <f>TRUNC(E2149* (1 + F2149 / 100) * G2149,2)</f>
        <v>307.2</v>
      </c>
      <c r="I2149" s="724" t="e">
        <f>I2131 * (E2149 * (1+F2149/100))</f>
        <v>#REF!</v>
      </c>
      <c r="J2149" s="725" t="e">
        <f>H2149 * I2131</f>
        <v>#REF!</v>
      </c>
    </row>
    <row r="2150" spans="1:10" x14ac:dyDescent="0.35">
      <c r="A2150" s="565">
        <v>300019</v>
      </c>
      <c r="B2150" s="556" t="s">
        <v>323</v>
      </c>
      <c r="C2150" s="566" t="s">
        <v>521</v>
      </c>
      <c r="D2150" s="567" t="s">
        <v>352</v>
      </c>
      <c r="E2150" s="568">
        <v>0.4</v>
      </c>
      <c r="F2150" s="569"/>
      <c r="G2150" s="570">
        <v>144</v>
      </c>
      <c r="H2150" s="571">
        <f>TRUNC(E2150* (1 + F2150 / 100) * G2150,2)</f>
        <v>57.6</v>
      </c>
      <c r="I2150" s="724" t="e">
        <f>I2131 * (E2150 * (1+F2150/100))</f>
        <v>#REF!</v>
      </c>
      <c r="J2150" s="725" t="e">
        <f>H2150 * I2131</f>
        <v>#REF!</v>
      </c>
    </row>
    <row r="2151" spans="1:10" x14ac:dyDescent="0.35">
      <c r="A2151" s="582" t="s">
        <v>325</v>
      </c>
      <c r="B2151" s="556"/>
      <c r="C2151" s="574"/>
      <c r="D2151" s="543"/>
      <c r="E2151" s="575"/>
      <c r="F2151" s="576"/>
      <c r="G2151" s="577" t="s">
        <v>326</v>
      </c>
      <c r="H2151" s="583">
        <f>SUM(H2146:H2150)</f>
        <v>2039.21</v>
      </c>
      <c r="I2151" s="579"/>
      <c r="J2151" s="584" t="e">
        <f>SUM(J2146:J2150)</f>
        <v>#REF!</v>
      </c>
    </row>
    <row r="2152" spans="1:10" x14ac:dyDescent="0.35">
      <c r="A2152" s="543" t="s">
        <v>327</v>
      </c>
      <c r="B2152" s="586"/>
      <c r="C2152" s="581" t="s">
        <v>328</v>
      </c>
      <c r="D2152" s="543"/>
      <c r="E2152" s="575"/>
      <c r="F2152" s="576"/>
      <c r="G2152" s="577"/>
      <c r="H2152" s="578"/>
      <c r="I2152" s="579"/>
      <c r="J2152" s="580"/>
    </row>
    <row r="2153" spans="1:10" x14ac:dyDescent="0.35">
      <c r="A2153" s="565"/>
      <c r="B2153" s="556"/>
      <c r="C2153" s="566"/>
      <c r="D2153" s="567"/>
      <c r="E2153" s="568"/>
      <c r="F2153" s="569"/>
      <c r="G2153" s="570"/>
      <c r="H2153" s="571"/>
      <c r="I2153" s="724"/>
      <c r="J2153" s="725"/>
    </row>
    <row r="2154" spans="1:10" x14ac:dyDescent="0.35">
      <c r="A2154" s="582" t="s">
        <v>329</v>
      </c>
      <c r="B2154" s="586"/>
      <c r="C2154" s="574"/>
      <c r="D2154" s="543"/>
      <c r="E2154" s="575"/>
      <c r="F2154" s="576"/>
      <c r="G2154" s="577" t="s">
        <v>330</v>
      </c>
      <c r="H2154" s="571">
        <f>SUM(H2152:H2153)</f>
        <v>0</v>
      </c>
      <c r="I2154" s="579"/>
      <c r="J2154" s="725">
        <f>SUM(J2152:J2153)</f>
        <v>0</v>
      </c>
    </row>
    <row r="2155" spans="1:10" x14ac:dyDescent="0.35">
      <c r="A2155" s="543"/>
      <c r="B2155" s="587"/>
      <c r="C2155" s="574"/>
      <c r="D2155" s="543"/>
      <c r="E2155" s="575"/>
      <c r="F2155" s="576"/>
      <c r="G2155" s="577"/>
      <c r="H2155" s="578"/>
      <c r="I2155" s="579"/>
      <c r="J2155" s="580"/>
    </row>
    <row r="2156" spans="1:10" ht="15" thickBot="1" x14ac:dyDescent="0.4">
      <c r="A2156" s="543" t="s">
        <v>92</v>
      </c>
      <c r="B2156" s="587"/>
      <c r="C2156" s="589"/>
      <c r="D2156" s="590"/>
      <c r="E2156" s="591"/>
      <c r="F2156" s="592" t="s">
        <v>331</v>
      </c>
      <c r="G2156" s="593">
        <f>SUM(H2132:H2155)/2</f>
        <v>27927.739999999998</v>
      </c>
      <c r="H2156" s="594">
        <f>IF($A$2="CD",IF($A$3=1,ROUND(SUM(H2132:H2155)/2,0),IF($A$3=3,ROUND(SUM(H2132:H2155)/2,-1),SUM(H2132:H2155)/2)),SUM(H2132:H2155)/2)</f>
        <v>27928</v>
      </c>
      <c r="I2156" s="595" t="e">
        <f>SUM(J2132:J2155)/2</f>
        <v>#REF!</v>
      </c>
      <c r="J2156" s="596" t="e">
        <f>IF($A$2="CD",IF($A$3=1,ROUND(SUM(J2132:J2155)/2,0),IF($A$3=3,ROUND(SUM(J2132:J2155)/2,-1),SUM(J2132:J2155)/2)),SUM(J2132:J2155)/2)</f>
        <v>#REF!</v>
      </c>
    </row>
    <row r="2157" spans="1:10" ht="15" thickTop="1" x14ac:dyDescent="0.35">
      <c r="A2157" s="543" t="s">
        <v>364</v>
      </c>
      <c r="B2157" s="587"/>
      <c r="C2157" s="600" t="s">
        <v>256</v>
      </c>
      <c r="D2157" s="601"/>
      <c r="E2157" s="602"/>
      <c r="F2157" s="658"/>
      <c r="G2157" s="603"/>
      <c r="H2157" s="604"/>
      <c r="I2157" s="579"/>
      <c r="J2157" s="605"/>
    </row>
    <row r="2158" spans="1:10" x14ac:dyDescent="0.35">
      <c r="A2158" s="565" t="s">
        <v>263</v>
      </c>
      <c r="B2158" s="587"/>
      <c r="C2158" s="726" t="s">
        <v>234</v>
      </c>
      <c r="D2158" s="727"/>
      <c r="E2158" s="728"/>
      <c r="F2158" s="659">
        <f>$F$3</f>
        <v>0.15</v>
      </c>
      <c r="G2158" s="729"/>
      <c r="H2158" s="730">
        <f>ROUND(H2156*F2158,2)</f>
        <v>4189.2</v>
      </c>
      <c r="I2158" s="579"/>
      <c r="J2158" s="725" t="e">
        <f>ROUND(J2156*F2158,2)</f>
        <v>#REF!</v>
      </c>
    </row>
    <row r="2159" spans="1:10" x14ac:dyDescent="0.35">
      <c r="A2159" s="565" t="s">
        <v>365</v>
      </c>
      <c r="B2159" s="587"/>
      <c r="C2159" s="726" t="s">
        <v>236</v>
      </c>
      <c r="D2159" s="727"/>
      <c r="E2159" s="728"/>
      <c r="F2159" s="659">
        <f>$G$3</f>
        <v>0.02</v>
      </c>
      <c r="G2159" s="729"/>
      <c r="H2159" s="730">
        <f>ROUND(H2156*F2159,2)</f>
        <v>558.55999999999995</v>
      </c>
      <c r="I2159" s="579"/>
      <c r="J2159" s="725" t="e">
        <f>ROUND(J2156*F2159,2)</f>
        <v>#REF!</v>
      </c>
    </row>
    <row r="2160" spans="1:10" x14ac:dyDescent="0.35">
      <c r="A2160" s="565" t="s">
        <v>265</v>
      </c>
      <c r="B2160" s="587"/>
      <c r="C2160" s="726" t="s">
        <v>238</v>
      </c>
      <c r="D2160" s="727"/>
      <c r="E2160" s="728"/>
      <c r="F2160" s="659">
        <f>$H$3</f>
        <v>0.05</v>
      </c>
      <c r="G2160" s="729"/>
      <c r="H2160" s="730">
        <f>ROUND(H2156*F2160,2)</f>
        <v>1396.4</v>
      </c>
      <c r="I2160" s="579"/>
      <c r="J2160" s="725" t="e">
        <f>ROUND(J2156*F2160,2)</f>
        <v>#REF!</v>
      </c>
    </row>
    <row r="2161" spans="1:10" x14ac:dyDescent="0.35">
      <c r="A2161" s="565" t="s">
        <v>267</v>
      </c>
      <c r="B2161" s="587"/>
      <c r="C2161" s="726" t="s">
        <v>242</v>
      </c>
      <c r="D2161" s="727"/>
      <c r="E2161" s="728"/>
      <c r="F2161" s="659">
        <f>$I$3</f>
        <v>0.19</v>
      </c>
      <c r="G2161" s="729"/>
      <c r="H2161" s="730">
        <f>ROUND(H2160*F2161,2)</f>
        <v>265.32</v>
      </c>
      <c r="I2161" s="579"/>
      <c r="J2161" s="725" t="e">
        <f>ROUND(J2160*F2161,2)</f>
        <v>#REF!</v>
      </c>
    </row>
    <row r="2162" spans="1:10" x14ac:dyDescent="0.35">
      <c r="A2162" s="543" t="s">
        <v>366</v>
      </c>
      <c r="B2162" s="587"/>
      <c r="C2162" s="581" t="s">
        <v>367</v>
      </c>
      <c r="D2162" s="543"/>
      <c r="E2162" s="575"/>
      <c r="F2162" s="576"/>
      <c r="G2162" s="612"/>
      <c r="H2162" s="613">
        <f>SUM(H2158:H2161)</f>
        <v>6409.48</v>
      </c>
      <c r="I2162" s="588"/>
      <c r="J2162" s="614" t="e">
        <f>SUM(J2158:J2161)</f>
        <v>#REF!</v>
      </c>
    </row>
    <row r="2163" spans="1:10" ht="15" thickBot="1" x14ac:dyDescent="0.4">
      <c r="A2163" s="543" t="s">
        <v>368</v>
      </c>
      <c r="B2163" s="587"/>
      <c r="C2163" s="615"/>
      <c r="D2163" s="616"/>
      <c r="E2163" s="591"/>
      <c r="F2163" s="592" t="s">
        <v>369</v>
      </c>
      <c r="G2163" s="617">
        <f>H2162+H2156</f>
        <v>34337.479999999996</v>
      </c>
      <c r="H2163" s="594">
        <f>IF($A$3=2,ROUND((H2156+H2162),2),IF($A$3=3,ROUND((H2156+H2162),-1),ROUND((H2156+H2162),0)))</f>
        <v>34337</v>
      </c>
      <c r="I2163" s="595"/>
      <c r="J2163" s="596" t="e">
        <f>IF($A$3=2,ROUND((J2156+J2162),2),IF($A$3=3,ROUND((J2156+J2162),-1),ROUND((J2156+J2162),0)))</f>
        <v>#REF!</v>
      </c>
    </row>
    <row r="2164" spans="1:10" ht="15" thickTop="1" x14ac:dyDescent="0.35">
      <c r="C2164" s="27"/>
      <c r="D2164" s="90"/>
      <c r="E2164" s="27"/>
      <c r="F2164" s="27"/>
      <c r="G2164" s="27"/>
      <c r="H2164" s="27"/>
      <c r="I2164" s="554"/>
      <c r="J2164" s="555"/>
    </row>
    <row r="2165" spans="1:10" ht="15" thickBot="1" x14ac:dyDescent="0.4">
      <c r="C2165" s="27"/>
      <c r="D2165" s="90"/>
      <c r="E2165" s="27"/>
      <c r="F2165" s="27"/>
      <c r="G2165" s="27"/>
      <c r="H2165" s="27"/>
      <c r="I2165" s="554"/>
      <c r="J2165" s="555"/>
    </row>
    <row r="2166" spans="1:10" ht="15" thickTop="1" x14ac:dyDescent="0.35">
      <c r="A2166" s="543" t="s">
        <v>652</v>
      </c>
      <c r="B2166" s="554"/>
      <c r="C2166" s="913" t="s">
        <v>211</v>
      </c>
      <c r="D2166" s="914"/>
      <c r="E2166" s="914"/>
      <c r="F2166" s="914"/>
      <c r="G2166" s="597"/>
      <c r="H2166" s="558" t="s">
        <v>653</v>
      </c>
      <c r="I2166" s="559" t="s">
        <v>299</v>
      </c>
      <c r="J2166" s="560" t="s">
        <v>95</v>
      </c>
    </row>
    <row r="2167" spans="1:10" x14ac:dyDescent="0.35">
      <c r="A2167" s="543"/>
      <c r="B2167" s="554"/>
      <c r="C2167" s="915"/>
      <c r="D2167" s="916"/>
      <c r="E2167" s="916"/>
      <c r="F2167" s="916"/>
      <c r="G2167" s="598"/>
      <c r="H2167" s="562" t="str">
        <f>"ITEM:   "&amp;PRESUPUESTO!$B$94</f>
        <v>ITEM:   14.1</v>
      </c>
      <c r="I2167" s="599">
        <f>PRESUPUESTO!$AQ$94</f>
        <v>0</v>
      </c>
      <c r="J2167" s="564"/>
    </row>
    <row r="2168" spans="1:10" x14ac:dyDescent="0.35">
      <c r="A2168" s="565" t="s">
        <v>301</v>
      </c>
      <c r="B2168" s="554"/>
      <c r="C2168" s="566" t="s">
        <v>88</v>
      </c>
      <c r="D2168" s="567" t="s">
        <v>89</v>
      </c>
      <c r="E2168" s="568" t="s">
        <v>90</v>
      </c>
      <c r="F2168" s="568" t="s">
        <v>302</v>
      </c>
      <c r="G2168" s="570" t="s">
        <v>303</v>
      </c>
      <c r="H2168" s="571" t="s">
        <v>304</v>
      </c>
      <c r="I2168" s="724"/>
      <c r="J2168" s="725" t="s">
        <v>304</v>
      </c>
    </row>
    <row r="2169" spans="1:10" x14ac:dyDescent="0.35">
      <c r="A2169" s="565"/>
      <c r="B2169" s="554"/>
      <c r="C2169" s="574"/>
      <c r="D2169" s="543"/>
      <c r="E2169" s="575"/>
      <c r="F2169" s="575"/>
      <c r="G2169" s="577"/>
      <c r="H2169" s="578"/>
      <c r="I2169" s="579"/>
      <c r="J2169" s="580"/>
    </row>
    <row r="2170" spans="1:10" x14ac:dyDescent="0.35">
      <c r="A2170" s="565" t="s">
        <v>305</v>
      </c>
      <c r="B2170" s="554"/>
      <c r="C2170" s="581" t="s">
        <v>306</v>
      </c>
      <c r="D2170" s="543"/>
      <c r="E2170" s="575"/>
      <c r="F2170" s="575"/>
      <c r="G2170" s="577"/>
      <c r="H2170" s="578"/>
      <c r="I2170" s="579"/>
      <c r="J2170" s="580"/>
    </row>
    <row r="2171" spans="1:10" x14ac:dyDescent="0.35">
      <c r="A2171" s="565">
        <v>100377</v>
      </c>
      <c r="B2171" s="554" t="s">
        <v>511</v>
      </c>
      <c r="C2171" s="566" t="s">
        <v>654</v>
      </c>
      <c r="D2171" s="567" t="s">
        <v>527</v>
      </c>
      <c r="E2171" s="568">
        <v>2</v>
      </c>
      <c r="F2171" s="568">
        <v>5</v>
      </c>
      <c r="G2171" s="570">
        <v>26810</v>
      </c>
      <c r="H2171" s="571">
        <f>TRUNC(E2171* (1 + F2171 / 100) * G2171,2)</f>
        <v>56301</v>
      </c>
      <c r="I2171" s="724">
        <f>I2167 * (E2171 * (1+F2171/100))</f>
        <v>0</v>
      </c>
      <c r="J2171" s="725">
        <f>H2171 * I2167</f>
        <v>0</v>
      </c>
    </row>
    <row r="2172" spans="1:10" x14ac:dyDescent="0.35">
      <c r="A2172" s="565">
        <v>109989</v>
      </c>
      <c r="B2172" s="554"/>
      <c r="C2172" s="738" t="s">
        <v>655</v>
      </c>
      <c r="D2172" s="739" t="s">
        <v>89</v>
      </c>
      <c r="E2172" s="740">
        <v>0.33300000000000002</v>
      </c>
      <c r="F2172" s="740"/>
      <c r="G2172" s="741">
        <v>1450</v>
      </c>
      <c r="H2172" s="742">
        <f>TRUNC(E2172* (1 + F2172 / 100) * G2172,2)</f>
        <v>482.85</v>
      </c>
      <c r="I2172" s="743">
        <f>I2167 * (E2172 * (1+F2172/100))</f>
        <v>0</v>
      </c>
      <c r="J2172" s="680">
        <f>H2172 * I2167</f>
        <v>0</v>
      </c>
    </row>
    <row r="2173" spans="1:10" x14ac:dyDescent="0.35">
      <c r="A2173" s="565">
        <v>109934</v>
      </c>
      <c r="B2173" s="554"/>
      <c r="C2173" s="744" t="s">
        <v>656</v>
      </c>
      <c r="D2173" s="745" t="s">
        <v>89</v>
      </c>
      <c r="E2173" s="746">
        <v>0.17</v>
      </c>
      <c r="F2173" s="746"/>
      <c r="G2173" s="747">
        <v>4498</v>
      </c>
      <c r="H2173" s="748">
        <f>TRUNC(E2173* (1 + F2173 / 100) * G2173,2)</f>
        <v>764.66</v>
      </c>
      <c r="I2173" s="749">
        <f>I2167 * (E2173 * (1+F2173/100))</f>
        <v>0</v>
      </c>
      <c r="J2173" s="750">
        <f>H2173 * I2167</f>
        <v>0</v>
      </c>
    </row>
    <row r="2174" spans="1:10" x14ac:dyDescent="0.35">
      <c r="A2174" s="565">
        <v>109985</v>
      </c>
      <c r="B2174" s="554"/>
      <c r="C2174" s="738" t="s">
        <v>657</v>
      </c>
      <c r="D2174" s="739" t="s">
        <v>89</v>
      </c>
      <c r="E2174" s="740">
        <v>0.33300000000000002</v>
      </c>
      <c r="F2174" s="740">
        <v>5</v>
      </c>
      <c r="G2174" s="741">
        <v>37829</v>
      </c>
      <c r="H2174" s="742">
        <f>TRUNC(E2174* (1 + F2174 / 100) * G2174,2)</f>
        <v>13226.9</v>
      </c>
      <c r="I2174" s="749">
        <f>I2167 * (E2174 * (1+F2174/100))</f>
        <v>0</v>
      </c>
      <c r="J2174" s="680">
        <f>H2174 * I2167</f>
        <v>0</v>
      </c>
    </row>
    <row r="2175" spans="1:10" x14ac:dyDescent="0.35">
      <c r="A2175" s="582" t="s">
        <v>314</v>
      </c>
      <c r="B2175" s="554"/>
      <c r="C2175" s="574"/>
      <c r="D2175" s="543"/>
      <c r="E2175" s="575"/>
      <c r="F2175" s="575"/>
      <c r="G2175" s="577" t="s">
        <v>315</v>
      </c>
      <c r="H2175" s="583">
        <f>SUM(H2170:H2174)</f>
        <v>70775.41</v>
      </c>
      <c r="I2175" s="579"/>
      <c r="J2175" s="584">
        <f>SUM(J2170:J2174)</f>
        <v>0</v>
      </c>
    </row>
    <row r="2176" spans="1:10" x14ac:dyDescent="0.35">
      <c r="A2176" s="565" t="s">
        <v>316</v>
      </c>
      <c r="B2176" s="554"/>
      <c r="C2176" s="581" t="s">
        <v>317</v>
      </c>
      <c r="D2176" s="543"/>
      <c r="E2176" s="575"/>
      <c r="F2176" s="575"/>
      <c r="G2176" s="577"/>
      <c r="H2176" s="578"/>
      <c r="I2176" s="579"/>
      <c r="J2176" s="580"/>
    </row>
    <row r="2177" spans="1:10" x14ac:dyDescent="0.35">
      <c r="A2177" s="565">
        <v>200018</v>
      </c>
      <c r="B2177" s="554" t="s">
        <v>317</v>
      </c>
      <c r="C2177" s="751" t="s">
        <v>577</v>
      </c>
      <c r="D2177" s="752" t="s">
        <v>319</v>
      </c>
      <c r="E2177" s="753">
        <v>213.4289</v>
      </c>
      <c r="F2177" s="753"/>
      <c r="G2177" s="754">
        <v>43991</v>
      </c>
      <c r="H2177" s="755">
        <f>TRUNC(E2177* (1 + F2177 / 100) * G2177,2)</f>
        <v>9388950.7300000004</v>
      </c>
      <c r="I2177" s="749">
        <f>I2167 * (E2177 * (1+F2177/100))</f>
        <v>0</v>
      </c>
      <c r="J2177" s="680">
        <f>H2177 * I2167</f>
        <v>0</v>
      </c>
    </row>
    <row r="2178" spans="1:10" x14ac:dyDescent="0.35">
      <c r="A2178" s="582" t="s">
        <v>320</v>
      </c>
      <c r="B2178" s="554"/>
      <c r="C2178" s="574"/>
      <c r="D2178" s="543"/>
      <c r="E2178" s="575"/>
      <c r="F2178" s="575"/>
      <c r="G2178" s="577" t="s">
        <v>381</v>
      </c>
      <c r="H2178" s="583">
        <f>SUM(H2176:H2177)</f>
        <v>9388950.7300000004</v>
      </c>
      <c r="I2178" s="579"/>
      <c r="J2178" s="584">
        <f>SUM(J2176:J2177)</f>
        <v>0</v>
      </c>
    </row>
    <row r="2179" spans="1:10" x14ac:dyDescent="0.35">
      <c r="A2179" s="565" t="s">
        <v>322</v>
      </c>
      <c r="B2179" s="554"/>
      <c r="C2179" s="585" t="s">
        <v>323</v>
      </c>
      <c r="D2179" s="543"/>
      <c r="E2179" s="575"/>
      <c r="F2179" s="575"/>
      <c r="G2179" s="577"/>
      <c r="H2179" s="578"/>
      <c r="I2179" s="579"/>
      <c r="J2179" s="580"/>
    </row>
    <row r="2180" spans="1:10" x14ac:dyDescent="0.35">
      <c r="A2180" s="565">
        <v>300026</v>
      </c>
      <c r="B2180" s="554" t="s">
        <v>323</v>
      </c>
      <c r="C2180" s="756" t="s">
        <v>324</v>
      </c>
      <c r="D2180" s="752" t="s">
        <v>189</v>
      </c>
      <c r="E2180" s="753">
        <v>0.1</v>
      </c>
      <c r="F2180" s="753"/>
      <c r="G2180" s="754">
        <v>2089</v>
      </c>
      <c r="H2180" s="755">
        <f>TRUNC(E2180* (1 + F2180 / 100) * G2180,2)</f>
        <v>208.9</v>
      </c>
      <c r="I2180" s="749">
        <f>I2167 * (E2180 * (1+F2180/100))</f>
        <v>0</v>
      </c>
      <c r="J2180" s="680">
        <f>H2180 * I2167</f>
        <v>0</v>
      </c>
    </row>
    <row r="2181" spans="1:10" x14ac:dyDescent="0.35">
      <c r="A2181" s="582" t="s">
        <v>325</v>
      </c>
      <c r="B2181" s="554"/>
      <c r="C2181" s="574"/>
      <c r="D2181" s="543"/>
      <c r="E2181" s="575"/>
      <c r="F2181" s="575"/>
      <c r="G2181" s="577" t="s">
        <v>326</v>
      </c>
      <c r="H2181" s="583">
        <f>SUM(H2179:H2180)</f>
        <v>208.9</v>
      </c>
      <c r="I2181" s="579"/>
      <c r="J2181" s="584">
        <f>SUM(J2179:J2180)</f>
        <v>0</v>
      </c>
    </row>
    <row r="2182" spans="1:10" x14ac:dyDescent="0.35">
      <c r="A2182" s="543" t="s">
        <v>327</v>
      </c>
      <c r="B2182" s="27"/>
      <c r="C2182" s="581" t="s">
        <v>328</v>
      </c>
      <c r="D2182" s="543"/>
      <c r="E2182" s="575"/>
      <c r="F2182" s="575"/>
      <c r="G2182" s="577"/>
      <c r="H2182" s="578"/>
      <c r="I2182" s="579"/>
      <c r="J2182" s="580"/>
    </row>
    <row r="2183" spans="1:10" x14ac:dyDescent="0.35">
      <c r="A2183" s="565"/>
      <c r="B2183" s="556"/>
      <c r="C2183" s="566"/>
      <c r="D2183" s="567"/>
      <c r="E2183" s="568"/>
      <c r="F2183" s="568"/>
      <c r="G2183" s="570"/>
      <c r="H2183" s="571"/>
      <c r="I2183" s="749"/>
      <c r="J2183" s="757"/>
    </row>
    <row r="2184" spans="1:10" x14ac:dyDescent="0.35">
      <c r="A2184" s="582" t="s">
        <v>329</v>
      </c>
      <c r="B2184" s="27"/>
      <c r="C2184" s="574"/>
      <c r="D2184" s="543"/>
      <c r="E2184" s="575"/>
      <c r="F2184" s="575"/>
      <c r="G2184" s="577" t="s">
        <v>330</v>
      </c>
      <c r="H2184" s="571">
        <f>SUM(H2182:H2183)</f>
        <v>0</v>
      </c>
      <c r="I2184" s="579"/>
      <c r="J2184" s="757">
        <f>SUM(J2182:J2183)</f>
        <v>0</v>
      </c>
    </row>
    <row r="2185" spans="1:10" x14ac:dyDescent="0.35">
      <c r="A2185" s="543"/>
      <c r="B2185" s="642"/>
      <c r="C2185" s="574"/>
      <c r="D2185" s="543"/>
      <c r="E2185" s="575"/>
      <c r="F2185" s="575"/>
      <c r="G2185" s="577"/>
      <c r="H2185" s="578"/>
      <c r="I2185" s="579"/>
      <c r="J2185" s="580"/>
    </row>
    <row r="2186" spans="1:10" ht="15" thickBot="1" x14ac:dyDescent="0.4">
      <c r="A2186" s="543" t="s">
        <v>92</v>
      </c>
      <c r="B2186" s="642"/>
      <c r="C2186" s="589"/>
      <c r="D2186" s="758"/>
      <c r="E2186" s="759"/>
      <c r="F2186" s="760" t="s">
        <v>331</v>
      </c>
      <c r="G2186" s="761">
        <f>SUM(H2168:H2185)/2</f>
        <v>9459935.0399999991</v>
      </c>
      <c r="H2186" s="762">
        <f>IF($A$2="CD",IF($A$3=1,ROUND(SUM(H2168:H2185)/2,0),IF($A$3=3,ROUND(SUM(H2168:H2185)/2,-1),SUM(H2168:H2185)/2)),SUM(H2168:H2185)/2)</f>
        <v>9459935</v>
      </c>
      <c r="I2186" s="595">
        <f>SUM(J2168:J2185)/2</f>
        <v>0</v>
      </c>
      <c r="J2186" s="763">
        <f>IF($A$2="CD",IF($A$3=1,ROUND(SUM(J2168:J2185)/2,0),IF($A$3=3,ROUND(SUM(J2168:J2185)/2,-1),SUM(J2168:J2185)/2)),SUM(J2168:J2185)/2)</f>
        <v>0</v>
      </c>
    </row>
    <row r="2187" spans="1:10" ht="15" thickTop="1" x14ac:dyDescent="0.35">
      <c r="A2187" s="543" t="s">
        <v>364</v>
      </c>
      <c r="B2187" s="642"/>
      <c r="C2187" s="600" t="s">
        <v>256</v>
      </c>
      <c r="D2187" s="601"/>
      <c r="E2187" s="602"/>
      <c r="F2187" s="602"/>
      <c r="G2187" s="603"/>
      <c r="H2187" s="604"/>
      <c r="I2187" s="579"/>
      <c r="J2187" s="605"/>
    </row>
    <row r="2188" spans="1:10" x14ac:dyDescent="0.35">
      <c r="A2188" s="565" t="s">
        <v>263</v>
      </c>
      <c r="B2188" s="642"/>
      <c r="C2188" s="764" t="s">
        <v>234</v>
      </c>
      <c r="D2188" s="765"/>
      <c r="E2188" s="766"/>
      <c r="F2188" s="767">
        <f>$F$3</f>
        <v>0.15</v>
      </c>
      <c r="G2188" s="768"/>
      <c r="H2188" s="769">
        <f>ROUND(H2186*F2188,2)</f>
        <v>1418990.25</v>
      </c>
      <c r="I2188" s="579"/>
      <c r="J2188" s="757">
        <f>ROUND(J2186*F2188,2)</f>
        <v>0</v>
      </c>
    </row>
    <row r="2189" spans="1:10" x14ac:dyDescent="0.35">
      <c r="A2189" s="565" t="s">
        <v>365</v>
      </c>
      <c r="B2189" s="642"/>
      <c r="C2189" s="764" t="s">
        <v>236</v>
      </c>
      <c r="D2189" s="765"/>
      <c r="E2189" s="766"/>
      <c r="F2189" s="767">
        <f>$G$3</f>
        <v>0.02</v>
      </c>
      <c r="G2189" s="768"/>
      <c r="H2189" s="769">
        <f>ROUND(H2186*F2189,2)</f>
        <v>189198.7</v>
      </c>
      <c r="I2189" s="579"/>
      <c r="J2189" s="757">
        <f>ROUND(J2186*F2189,2)</f>
        <v>0</v>
      </c>
    </row>
    <row r="2190" spans="1:10" x14ac:dyDescent="0.35">
      <c r="A2190" s="565" t="s">
        <v>265</v>
      </c>
      <c r="B2190" s="642"/>
      <c r="C2190" s="764" t="s">
        <v>238</v>
      </c>
      <c r="D2190" s="765"/>
      <c r="E2190" s="766"/>
      <c r="F2190" s="767">
        <f>$H$3</f>
        <v>0.05</v>
      </c>
      <c r="G2190" s="768"/>
      <c r="H2190" s="769">
        <f>ROUND(H2186*F2190,2)</f>
        <v>472996.75</v>
      </c>
      <c r="I2190" s="579"/>
      <c r="J2190" s="757">
        <f>ROUND(J2186*F2190,2)</f>
        <v>0</v>
      </c>
    </row>
    <row r="2191" spans="1:10" x14ac:dyDescent="0.35">
      <c r="A2191" s="565" t="s">
        <v>267</v>
      </c>
      <c r="B2191" s="642"/>
      <c r="C2191" s="764" t="s">
        <v>242</v>
      </c>
      <c r="D2191" s="765"/>
      <c r="E2191" s="766"/>
      <c r="F2191" s="767">
        <f>$I$3</f>
        <v>0.19</v>
      </c>
      <c r="G2191" s="768"/>
      <c r="H2191" s="769">
        <f>ROUND(H2190*F2191,2)</f>
        <v>89869.38</v>
      </c>
      <c r="I2191" s="579"/>
      <c r="J2191" s="757">
        <f>ROUND(J2190*F2191,2)</f>
        <v>0</v>
      </c>
    </row>
    <row r="2192" spans="1:10" x14ac:dyDescent="0.35">
      <c r="A2192" s="543" t="s">
        <v>366</v>
      </c>
      <c r="B2192" s="642"/>
      <c r="C2192" s="581" t="s">
        <v>367</v>
      </c>
      <c r="D2192" s="543"/>
      <c r="E2192" s="575"/>
      <c r="F2192" s="575"/>
      <c r="G2192" s="612"/>
      <c r="H2192" s="613">
        <f>SUM(H2188:H2191)</f>
        <v>2171055.08</v>
      </c>
      <c r="I2192" s="579"/>
      <c r="J2192" s="614">
        <f>SUM(J2188:J2191)</f>
        <v>0</v>
      </c>
    </row>
    <row r="2193" spans="1:10" ht="15" thickBot="1" x14ac:dyDescent="0.4">
      <c r="A2193" s="543" t="s">
        <v>368</v>
      </c>
      <c r="B2193" s="642"/>
      <c r="C2193" s="770"/>
      <c r="D2193" s="771"/>
      <c r="E2193" s="759"/>
      <c r="F2193" s="760" t="s">
        <v>369</v>
      </c>
      <c r="G2193" s="772">
        <f>H2192+H2186</f>
        <v>11630990.08</v>
      </c>
      <c r="H2193" s="762">
        <f>IF($A$3=2,ROUND((H2186+H2192),2),IF($A$3=3,ROUND((H2186+H2192),-1),ROUND((H2186+H2192),0)))</f>
        <v>11630990</v>
      </c>
      <c r="I2193" s="595"/>
      <c r="J2193" s="763">
        <f>IF($A$3=2,ROUND((J2186+J2192),2),IF($A$3=3,ROUND((J2186+J2192),-1),ROUND((J2186+J2192),0)))</f>
        <v>0</v>
      </c>
    </row>
    <row r="2194" spans="1:10" ht="15" thickTop="1" x14ac:dyDescent="0.35">
      <c r="C2194" s="27"/>
      <c r="D2194" s="90"/>
      <c r="E2194" s="27"/>
      <c r="F2194" s="27"/>
      <c r="G2194" s="27"/>
      <c r="H2194" s="27"/>
      <c r="I2194" s="554"/>
      <c r="J2194" s="555"/>
    </row>
    <row r="2195" spans="1:10" ht="15" thickBot="1" x14ac:dyDescent="0.4">
      <c r="C2195" s="27"/>
      <c r="D2195" s="90"/>
      <c r="E2195" s="27"/>
      <c r="F2195" s="27"/>
      <c r="G2195" s="27"/>
      <c r="H2195" s="27"/>
      <c r="I2195" s="554"/>
      <c r="J2195" s="555"/>
    </row>
    <row r="2196" spans="1:10" ht="15" thickTop="1" x14ac:dyDescent="0.35">
      <c r="A2196" s="543" t="s">
        <v>658</v>
      </c>
      <c r="B2196" s="554"/>
      <c r="C2196" s="901" t="s">
        <v>216</v>
      </c>
      <c r="D2196" s="902"/>
      <c r="E2196" s="902"/>
      <c r="F2196" s="902"/>
      <c r="G2196" s="597"/>
      <c r="H2196" s="618" t="s">
        <v>659</v>
      </c>
      <c r="I2196" s="619" t="s">
        <v>378</v>
      </c>
      <c r="J2196" s="558" t="s">
        <v>379</v>
      </c>
    </row>
    <row r="2197" spans="1:10" x14ac:dyDescent="0.35">
      <c r="A2197" s="543"/>
      <c r="B2197" s="554"/>
      <c r="C2197" s="903"/>
      <c r="D2197" s="904"/>
      <c r="E2197" s="904"/>
      <c r="F2197" s="904"/>
      <c r="G2197" s="598"/>
      <c r="H2197" s="620" t="str">
        <f>"ITEM:   "&amp;PRESUPUESTO!$B$100</f>
        <v>ITEM:   15.1</v>
      </c>
      <c r="I2197" s="621">
        <f>PRESUPUESTO!$AQ$100</f>
        <v>0</v>
      </c>
      <c r="J2197" s="562"/>
    </row>
    <row r="2198" spans="1:10" x14ac:dyDescent="0.35">
      <c r="A2198" s="622" t="s">
        <v>301</v>
      </c>
      <c r="B2198" s="623"/>
      <c r="C2198" s="624" t="s">
        <v>88</v>
      </c>
      <c r="D2198" s="625" t="s">
        <v>89</v>
      </c>
      <c r="E2198" s="626" t="s">
        <v>90</v>
      </c>
      <c r="F2198" s="627" t="s">
        <v>302</v>
      </c>
      <c r="G2198" s="628" t="s">
        <v>303</v>
      </c>
      <c r="H2198" s="571" t="s">
        <v>304</v>
      </c>
      <c r="I2198" s="629"/>
      <c r="J2198" s="571" t="s">
        <v>304</v>
      </c>
    </row>
    <row r="2199" spans="1:10" x14ac:dyDescent="0.35">
      <c r="A2199" s="565"/>
      <c r="B2199" s="554"/>
      <c r="C2199" s="630"/>
      <c r="D2199" s="631"/>
      <c r="E2199" s="554"/>
      <c r="F2199" s="555"/>
      <c r="G2199" s="577"/>
      <c r="H2199" s="578"/>
      <c r="I2199" s="773"/>
      <c r="J2199" s="578"/>
    </row>
    <row r="2200" spans="1:10" x14ac:dyDescent="0.35">
      <c r="A2200" s="565" t="s">
        <v>316</v>
      </c>
      <c r="B2200" s="554"/>
      <c r="C2200" s="633" t="s">
        <v>317</v>
      </c>
      <c r="D2200" s="631"/>
      <c r="E2200" s="554"/>
      <c r="F2200" s="555"/>
      <c r="G2200" s="577"/>
      <c r="H2200" s="578"/>
      <c r="I2200" s="634"/>
      <c r="J2200" s="578"/>
    </row>
    <row r="2201" spans="1:10" x14ac:dyDescent="0.35">
      <c r="A2201" s="565">
        <v>200006</v>
      </c>
      <c r="B2201" s="556"/>
      <c r="C2201" s="637" t="s">
        <v>372</v>
      </c>
      <c r="D2201" s="638" t="s">
        <v>319</v>
      </c>
      <c r="E2201" s="639">
        <v>3</v>
      </c>
      <c r="F2201" s="640"/>
      <c r="G2201" s="570">
        <v>12588</v>
      </c>
      <c r="H2201" s="571">
        <f>TRUNC(E2201* (1 + F2201 / 100) * G2201,2)</f>
        <v>37764</v>
      </c>
      <c r="I2201" s="749">
        <f>I2197 * (E2201 * (1+F2201/100))</f>
        <v>0</v>
      </c>
      <c r="J2201" s="757">
        <f>H2201 * I2197</f>
        <v>0</v>
      </c>
    </row>
    <row r="2202" spans="1:10" x14ac:dyDescent="0.35">
      <c r="A2202" s="565">
        <v>217001</v>
      </c>
      <c r="B2202" s="556"/>
      <c r="C2202" s="637" t="s">
        <v>660</v>
      </c>
      <c r="D2202" s="638" t="s">
        <v>319</v>
      </c>
      <c r="E2202" s="639">
        <v>223.00190000000001</v>
      </c>
      <c r="F2202" s="640"/>
      <c r="G2202" s="570">
        <v>37356</v>
      </c>
      <c r="H2202" s="571">
        <f>TRUNC(E2202* (1 + F2202 / 100) * G2202,2)</f>
        <v>8330458.9699999997</v>
      </c>
      <c r="I2202" s="749">
        <f>I2197 * (E2202 * (1+F2202/100))</f>
        <v>0</v>
      </c>
      <c r="J2202" s="757">
        <f>H2202 * I2197</f>
        <v>0</v>
      </c>
    </row>
    <row r="2203" spans="1:10" x14ac:dyDescent="0.35">
      <c r="A2203" s="582" t="s">
        <v>320</v>
      </c>
      <c r="B2203" s="554"/>
      <c r="C2203" s="630"/>
      <c r="D2203" s="631"/>
      <c r="E2203" s="554"/>
      <c r="F2203" s="555"/>
      <c r="G2203" s="577" t="s">
        <v>381</v>
      </c>
      <c r="H2203" s="635">
        <f>SUM(H2200:H2202)</f>
        <v>8368222.9699999997</v>
      </c>
      <c r="I2203" s="636"/>
      <c r="J2203" s="635">
        <f>SUM(J2200:J2202)</f>
        <v>0</v>
      </c>
    </row>
    <row r="2204" spans="1:10" x14ac:dyDescent="0.35">
      <c r="A2204" s="565" t="s">
        <v>322</v>
      </c>
      <c r="B2204" s="554"/>
      <c r="C2204" s="641" t="s">
        <v>323</v>
      </c>
      <c r="D2204" s="631"/>
      <c r="E2204" s="554"/>
      <c r="F2204" s="555"/>
      <c r="G2204" s="577"/>
      <c r="H2204" s="578"/>
      <c r="I2204" s="634"/>
      <c r="J2204" s="578"/>
    </row>
    <row r="2205" spans="1:10" x14ac:dyDescent="0.35">
      <c r="A2205" s="565">
        <v>319012</v>
      </c>
      <c r="B2205" s="556"/>
      <c r="C2205" s="637" t="s">
        <v>661</v>
      </c>
      <c r="D2205" s="638" t="s">
        <v>350</v>
      </c>
      <c r="E2205" s="639">
        <v>3.5</v>
      </c>
      <c r="F2205" s="640"/>
      <c r="G2205" s="570">
        <v>35905</v>
      </c>
      <c r="H2205" s="571">
        <f>TRUNC(E2205* (1 + F2205 / 100) * G2205,2)</f>
        <v>125667.5</v>
      </c>
      <c r="I2205" s="749">
        <f>I2197 * (E2205 * (1+F2205/100))</f>
        <v>0</v>
      </c>
      <c r="J2205" s="757">
        <f>H2205 * I2197</f>
        <v>0</v>
      </c>
    </row>
    <row r="2206" spans="1:10" x14ac:dyDescent="0.35">
      <c r="A2206" s="565">
        <v>300026</v>
      </c>
      <c r="B2206" s="556"/>
      <c r="C2206" s="637" t="s">
        <v>324</v>
      </c>
      <c r="D2206" s="638" t="s">
        <v>189</v>
      </c>
      <c r="E2206" s="639">
        <v>4.4950000000000001</v>
      </c>
      <c r="F2206" s="640"/>
      <c r="G2206" s="570">
        <v>2089</v>
      </c>
      <c r="H2206" s="571">
        <f>TRUNC(E2206* (1 + F2206 / 100) * G2206,2)</f>
        <v>9390.0499999999993</v>
      </c>
      <c r="I2206" s="749">
        <f>I2197 * (E2206 * (1+F2206/100))</f>
        <v>0</v>
      </c>
      <c r="J2206" s="757">
        <f>H2206 * I2197</f>
        <v>0</v>
      </c>
    </row>
    <row r="2207" spans="1:10" x14ac:dyDescent="0.35">
      <c r="A2207" s="565">
        <v>300035</v>
      </c>
      <c r="B2207" s="556" t="s">
        <v>323</v>
      </c>
      <c r="C2207" s="637" t="s">
        <v>537</v>
      </c>
      <c r="D2207" s="638" t="s">
        <v>352</v>
      </c>
      <c r="E2207" s="639">
        <v>1</v>
      </c>
      <c r="F2207" s="640"/>
      <c r="G2207" s="570">
        <v>69656</v>
      </c>
      <c r="H2207" s="571">
        <f>TRUNC(E2207* (1 + F2207 / 100) * G2207,2)</f>
        <v>69656</v>
      </c>
      <c r="I2207" s="749">
        <f>I2197 * (E2207 * (1+F2207/100))</f>
        <v>0</v>
      </c>
      <c r="J2207" s="757">
        <f>H2207 * I2197</f>
        <v>0</v>
      </c>
    </row>
    <row r="2208" spans="1:10" x14ac:dyDescent="0.35">
      <c r="A2208" s="565">
        <v>300002</v>
      </c>
      <c r="B2208" s="556" t="s">
        <v>323</v>
      </c>
      <c r="C2208" s="637" t="s">
        <v>412</v>
      </c>
      <c r="D2208" s="638" t="s">
        <v>413</v>
      </c>
      <c r="E2208" s="639">
        <v>1</v>
      </c>
      <c r="F2208" s="640"/>
      <c r="G2208" s="570">
        <v>1580</v>
      </c>
      <c r="H2208" s="571">
        <f>TRUNC(E2208* (1 + F2208 / 100) * G2208,2)</f>
        <v>1580</v>
      </c>
      <c r="I2208" s="749">
        <f>I2197 * (E2208 * (1+F2208/100))</f>
        <v>0</v>
      </c>
      <c r="J2208" s="757">
        <f>H2208 * I2197</f>
        <v>0</v>
      </c>
    </row>
    <row r="2209" spans="1:10" x14ac:dyDescent="0.35">
      <c r="A2209" s="565">
        <v>300050</v>
      </c>
      <c r="B2209" s="556" t="s">
        <v>323</v>
      </c>
      <c r="C2209" s="637" t="s">
        <v>651</v>
      </c>
      <c r="D2209" s="638" t="s">
        <v>352</v>
      </c>
      <c r="E2209" s="639">
        <v>1</v>
      </c>
      <c r="F2209" s="640"/>
      <c r="G2209" s="570">
        <v>768</v>
      </c>
      <c r="H2209" s="571">
        <f>TRUNC(E2209* (1 + F2209 / 100) * G2209,2)</f>
        <v>768</v>
      </c>
      <c r="I2209" s="749">
        <f>I2197 * (E2209 * (1+F2209/100))</f>
        <v>0</v>
      </c>
      <c r="J2209" s="757">
        <f>H2209 * I2197</f>
        <v>0</v>
      </c>
    </row>
    <row r="2210" spans="1:10" x14ac:dyDescent="0.35">
      <c r="A2210" s="582" t="s">
        <v>325</v>
      </c>
      <c r="B2210" s="554"/>
      <c r="C2210" s="630"/>
      <c r="D2210" s="631"/>
      <c r="E2210" s="554"/>
      <c r="F2210" s="555"/>
      <c r="G2210" s="577" t="s">
        <v>326</v>
      </c>
      <c r="H2210" s="635">
        <f>SUM(H2204:H2209)</f>
        <v>207061.55</v>
      </c>
      <c r="I2210" s="636"/>
      <c r="J2210" s="635">
        <f>SUM(J2204:J2209)</f>
        <v>0</v>
      </c>
    </row>
    <row r="2211" spans="1:10" x14ac:dyDescent="0.35">
      <c r="A2211" s="543" t="s">
        <v>327</v>
      </c>
      <c r="B2211" s="27"/>
      <c r="C2211" s="633" t="s">
        <v>328</v>
      </c>
      <c r="D2211" s="631"/>
      <c r="E2211" s="554"/>
      <c r="F2211" s="555"/>
      <c r="G2211" s="577"/>
      <c r="H2211" s="578"/>
      <c r="I2211" s="636"/>
      <c r="J2211" s="578"/>
    </row>
    <row r="2212" spans="1:10" x14ac:dyDescent="0.35">
      <c r="A2212" s="565"/>
      <c r="B2212" s="556"/>
      <c r="C2212" s="637"/>
      <c r="D2212" s="638"/>
      <c r="E2212" s="639"/>
      <c r="F2212" s="640"/>
      <c r="G2212" s="570"/>
      <c r="H2212" s="571"/>
      <c r="I2212" s="749"/>
      <c r="J2212" s="571"/>
    </row>
    <row r="2213" spans="1:10" x14ac:dyDescent="0.35">
      <c r="A2213" s="582" t="s">
        <v>329</v>
      </c>
      <c r="B2213" s="27"/>
      <c r="C2213" s="630"/>
      <c r="D2213" s="631"/>
      <c r="E2213" s="554"/>
      <c r="F2213" s="555"/>
      <c r="G2213" s="577" t="s">
        <v>383</v>
      </c>
      <c r="H2213" s="571">
        <f>SUM(H2211:H2212)</f>
        <v>0</v>
      </c>
      <c r="I2213" s="636"/>
      <c r="J2213" s="571">
        <f>SUM(J2211:J2212)</f>
        <v>0</v>
      </c>
    </row>
    <row r="2214" spans="1:10" x14ac:dyDescent="0.35">
      <c r="A2214" s="543"/>
      <c r="B2214" s="642"/>
      <c r="C2214" s="630"/>
      <c r="D2214" s="631"/>
      <c r="E2214" s="554"/>
      <c r="F2214" s="555"/>
      <c r="G2214" s="577"/>
      <c r="H2214" s="578"/>
      <c r="I2214" s="634"/>
      <c r="J2214" s="578"/>
    </row>
    <row r="2215" spans="1:10" ht="15" thickBot="1" x14ac:dyDescent="0.4">
      <c r="A2215" s="543" t="s">
        <v>92</v>
      </c>
      <c r="B2215" s="642"/>
      <c r="C2215" s="643"/>
      <c r="D2215" s="774"/>
      <c r="E2215" s="775"/>
      <c r="F2215" s="776" t="s">
        <v>331</v>
      </c>
      <c r="G2215" s="761">
        <f>SUM(H2198:H2214)/2</f>
        <v>8575284.5199999996</v>
      </c>
      <c r="H2215" s="762">
        <f>IF($A$2="CD",IF($A$3=1,ROUND(SUM(H2198:H2214)/2,0),IF($A$3=3,ROUND(SUM(H2198:H2214)/2,-1),SUM(H2198:H2214)/2)),SUM(H2198:H2214)/2)</f>
        <v>8575285</v>
      </c>
      <c r="I2215" s="595"/>
      <c r="J2215" s="762">
        <f>IF($A$2="CD",IF($A$3=1,ROUND(SUM(J2198:J2214)/2,0),IF($A$3=3,ROUND(SUM(J2198:J2214)/2,-1),SUM(J2198:J2214)/2)),SUM(J2198:J2214)/2)</f>
        <v>0</v>
      </c>
    </row>
    <row r="2216" spans="1:10" ht="15" thickTop="1" x14ac:dyDescent="0.35">
      <c r="A2216" s="543" t="s">
        <v>364</v>
      </c>
      <c r="B2216" s="642"/>
      <c r="C2216" s="647" t="s">
        <v>256</v>
      </c>
      <c r="D2216" s="648"/>
      <c r="E2216" s="649"/>
      <c r="F2216" s="650"/>
      <c r="G2216" s="603"/>
      <c r="H2216" s="604"/>
      <c r="I2216" s="579"/>
      <c r="J2216" s="604"/>
    </row>
    <row r="2217" spans="1:10" x14ac:dyDescent="0.35">
      <c r="A2217" s="565" t="s">
        <v>263</v>
      </c>
      <c r="B2217" s="642"/>
      <c r="C2217" s="777" t="s">
        <v>234</v>
      </c>
      <c r="D2217" s="778"/>
      <c r="E2217" s="779"/>
      <c r="F2217" s="654">
        <f>$F$3</f>
        <v>0.15</v>
      </c>
      <c r="G2217" s="768"/>
      <c r="H2217" s="769">
        <f>ROUND(H2215*F2217,2)</f>
        <v>1286292.75</v>
      </c>
      <c r="I2217" s="579"/>
      <c r="J2217" s="769">
        <f>ROUND(J2215*H2217,2)</f>
        <v>0</v>
      </c>
    </row>
    <row r="2218" spans="1:10" x14ac:dyDescent="0.35">
      <c r="A2218" s="565" t="s">
        <v>365</v>
      </c>
      <c r="B2218" s="642"/>
      <c r="C2218" s="777" t="s">
        <v>236</v>
      </c>
      <c r="D2218" s="778"/>
      <c r="E2218" s="779"/>
      <c r="F2218" s="654">
        <f>$G$3</f>
        <v>0.02</v>
      </c>
      <c r="G2218" s="768"/>
      <c r="H2218" s="769">
        <f>ROUND(H2215*F2218,2)</f>
        <v>171505.7</v>
      </c>
      <c r="I2218" s="579"/>
      <c r="J2218" s="769">
        <f>ROUND(J2215*H2218,2)</f>
        <v>0</v>
      </c>
    </row>
    <row r="2219" spans="1:10" x14ac:dyDescent="0.35">
      <c r="A2219" s="565" t="s">
        <v>265</v>
      </c>
      <c r="B2219" s="642"/>
      <c r="C2219" s="777" t="s">
        <v>238</v>
      </c>
      <c r="D2219" s="778"/>
      <c r="E2219" s="779"/>
      <c r="F2219" s="654">
        <f>$H$3</f>
        <v>0.05</v>
      </c>
      <c r="G2219" s="768"/>
      <c r="H2219" s="769">
        <f>ROUND(H2215*F2219,2)</f>
        <v>428764.25</v>
      </c>
      <c r="I2219" s="579"/>
      <c r="J2219" s="769">
        <f>ROUND(J2215*H2219,2)</f>
        <v>0</v>
      </c>
    </row>
    <row r="2220" spans="1:10" x14ac:dyDescent="0.35">
      <c r="A2220" s="565" t="s">
        <v>267</v>
      </c>
      <c r="B2220" s="642"/>
      <c r="C2220" s="777" t="s">
        <v>242</v>
      </c>
      <c r="D2220" s="778"/>
      <c r="E2220" s="779"/>
      <c r="F2220" s="654">
        <f>$I$3</f>
        <v>0.19</v>
      </c>
      <c r="G2220" s="768"/>
      <c r="H2220" s="769">
        <f>ROUND(H2219*F2220,2)</f>
        <v>81465.210000000006</v>
      </c>
      <c r="I2220" s="579"/>
      <c r="J2220" s="769">
        <f>ROUND(J2219*H2220,2)</f>
        <v>0</v>
      </c>
    </row>
    <row r="2221" spans="1:10" x14ac:dyDescent="0.35">
      <c r="A2221" s="543" t="s">
        <v>366</v>
      </c>
      <c r="B2221" s="642"/>
      <c r="C2221" s="633" t="s">
        <v>367</v>
      </c>
      <c r="D2221" s="631"/>
      <c r="E2221" s="554"/>
      <c r="F2221" s="555"/>
      <c r="G2221" s="612"/>
      <c r="H2221" s="613">
        <f>SUM(H2217:H2220)</f>
        <v>1968027.91</v>
      </c>
      <c r="I2221" s="588"/>
      <c r="J2221" s="613">
        <f>SUM(J2217:J2220)</f>
        <v>0</v>
      </c>
    </row>
    <row r="2222" spans="1:10" ht="15" thickBot="1" x14ac:dyDescent="0.4">
      <c r="A2222" s="543" t="s">
        <v>368</v>
      </c>
      <c r="B2222" s="642"/>
      <c r="C2222" s="780"/>
      <c r="D2222" s="781"/>
      <c r="E2222" s="775"/>
      <c r="F2222" s="776" t="s">
        <v>369</v>
      </c>
      <c r="G2222" s="772">
        <f>H2221+H2215</f>
        <v>10543312.91</v>
      </c>
      <c r="H2222" s="762">
        <f>IF($A$3=2,ROUND((H2215+H2221),2),IF($A$3=3,ROUND((H2215+H2221),-1),ROUND((H2215+H2221),0)))</f>
        <v>10543313</v>
      </c>
      <c r="I2222" s="595"/>
      <c r="J2222" s="762">
        <f>IF($A$3=2,ROUND((J2215+J2221),2),IF($A$3=3,ROUND((J2215+J2221),-1),ROUND((J2215+J2221),0)))</f>
        <v>0</v>
      </c>
    </row>
    <row r="2223" spans="1:10" ht="15" thickTop="1" x14ac:dyDescent="0.35">
      <c r="C2223" s="27"/>
      <c r="D2223" s="90"/>
      <c r="E2223" s="27"/>
      <c r="F2223" s="27"/>
      <c r="G2223" s="27"/>
      <c r="H2223" s="27"/>
      <c r="I2223" s="554"/>
      <c r="J2223" s="555"/>
    </row>
    <row r="2224" spans="1:10" ht="15" thickBot="1" x14ac:dyDescent="0.4">
      <c r="C2224" s="27"/>
      <c r="D2224" s="90"/>
      <c r="E2224" s="27"/>
      <c r="F2224" s="27"/>
      <c r="G2224" s="27"/>
      <c r="H2224" s="27"/>
      <c r="I2224" s="554"/>
      <c r="J2224" s="555"/>
    </row>
    <row r="2225" spans="1:10" ht="15" thickTop="1" x14ac:dyDescent="0.35">
      <c r="A2225" s="543" t="s">
        <v>662</v>
      </c>
      <c r="B2225" s="554"/>
      <c r="C2225" s="901" t="s">
        <v>217</v>
      </c>
      <c r="D2225" s="902"/>
      <c r="E2225" s="902"/>
      <c r="F2225" s="902"/>
      <c r="G2225" s="597"/>
      <c r="H2225" s="618" t="s">
        <v>659</v>
      </c>
      <c r="I2225" s="619" t="s">
        <v>378</v>
      </c>
      <c r="J2225" s="558" t="s">
        <v>379</v>
      </c>
    </row>
    <row r="2226" spans="1:10" x14ac:dyDescent="0.35">
      <c r="A2226" s="543"/>
      <c r="B2226" s="554"/>
      <c r="C2226" s="903"/>
      <c r="D2226" s="904"/>
      <c r="E2226" s="904"/>
      <c r="F2226" s="904"/>
      <c r="G2226" s="598"/>
      <c r="H2226" s="620" t="e">
        <f>"ITEM:   "&amp;PRESUPUESTO!#REF!</f>
        <v>#REF!</v>
      </c>
      <c r="I2226" s="621" t="e">
        <f>PRESUPUESTO!#REF!</f>
        <v>#REF!</v>
      </c>
      <c r="J2226" s="562"/>
    </row>
    <row r="2227" spans="1:10" x14ac:dyDescent="0.35">
      <c r="A2227" s="622" t="s">
        <v>301</v>
      </c>
      <c r="B2227" s="623"/>
      <c r="C2227" s="624" t="s">
        <v>88</v>
      </c>
      <c r="D2227" s="625" t="s">
        <v>89</v>
      </c>
      <c r="E2227" s="626" t="s">
        <v>90</v>
      </c>
      <c r="F2227" s="627" t="s">
        <v>302</v>
      </c>
      <c r="G2227" s="628" t="s">
        <v>303</v>
      </c>
      <c r="H2227" s="571" t="s">
        <v>304</v>
      </c>
      <c r="I2227" s="629"/>
      <c r="J2227" s="571" t="s">
        <v>304</v>
      </c>
    </row>
    <row r="2228" spans="1:10" x14ac:dyDescent="0.35">
      <c r="A2228" s="565"/>
      <c r="B2228" s="554"/>
      <c r="C2228" s="630"/>
      <c r="D2228" s="631"/>
      <c r="E2228" s="554"/>
      <c r="F2228" s="555"/>
      <c r="G2228" s="577"/>
      <c r="H2228" s="578"/>
      <c r="I2228" s="773"/>
      <c r="J2228" s="578"/>
    </row>
    <row r="2229" spans="1:10" x14ac:dyDescent="0.35">
      <c r="A2229" s="565" t="s">
        <v>316</v>
      </c>
      <c r="B2229" s="554"/>
      <c r="C2229" s="633" t="s">
        <v>317</v>
      </c>
      <c r="D2229" s="631"/>
      <c r="E2229" s="554"/>
      <c r="F2229" s="555"/>
      <c r="G2229" s="577"/>
      <c r="H2229" s="578"/>
      <c r="I2229" s="634"/>
      <c r="J2229" s="578"/>
    </row>
    <row r="2230" spans="1:10" x14ac:dyDescent="0.35">
      <c r="A2230" s="565">
        <v>217001</v>
      </c>
      <c r="B2230" s="556"/>
      <c r="C2230" s="637" t="s">
        <v>660</v>
      </c>
      <c r="D2230" s="638" t="s">
        <v>319</v>
      </c>
      <c r="E2230" s="639">
        <v>72.697100000000006</v>
      </c>
      <c r="F2230" s="640"/>
      <c r="G2230" s="570">
        <v>37356</v>
      </c>
      <c r="H2230" s="571">
        <f>TRUNC(E2230* (1 + F2230 / 100) * G2230,2)</f>
        <v>2715672.86</v>
      </c>
      <c r="I2230" s="749" t="e">
        <f>I2226 * (E2230 * (1+F2230/100))</f>
        <v>#REF!</v>
      </c>
      <c r="J2230" s="757" t="e">
        <f>H2230 * I2226</f>
        <v>#REF!</v>
      </c>
    </row>
    <row r="2231" spans="1:10" x14ac:dyDescent="0.35">
      <c r="A2231" s="582" t="s">
        <v>320</v>
      </c>
      <c r="B2231" s="554"/>
      <c r="C2231" s="630"/>
      <c r="D2231" s="631"/>
      <c r="E2231" s="554"/>
      <c r="F2231" s="555"/>
      <c r="G2231" s="577" t="s">
        <v>381</v>
      </c>
      <c r="H2231" s="635">
        <f>SUM(H2229:H2230)</f>
        <v>2715672.86</v>
      </c>
      <c r="I2231" s="636"/>
      <c r="J2231" s="635" t="e">
        <f>SUM(J2229:J2230)</f>
        <v>#REF!</v>
      </c>
    </row>
    <row r="2232" spans="1:10" x14ac:dyDescent="0.35">
      <c r="A2232" s="565" t="s">
        <v>322</v>
      </c>
      <c r="B2232" s="554"/>
      <c r="C2232" s="641" t="s">
        <v>323</v>
      </c>
      <c r="D2232" s="631"/>
      <c r="E2232" s="554"/>
      <c r="F2232" s="555"/>
      <c r="G2232" s="577"/>
      <c r="H2232" s="578"/>
      <c r="I2232" s="634"/>
      <c r="J2232" s="578"/>
    </row>
    <row r="2233" spans="1:10" x14ac:dyDescent="0.35">
      <c r="A2233" s="565">
        <v>300020</v>
      </c>
      <c r="B2233" s="556"/>
      <c r="C2233" s="637" t="s">
        <v>663</v>
      </c>
      <c r="D2233" s="638" t="s">
        <v>352</v>
      </c>
      <c r="E2233" s="639">
        <v>1</v>
      </c>
      <c r="F2233" s="640"/>
      <c r="G2233" s="570">
        <v>25852</v>
      </c>
      <c r="H2233" s="571">
        <f>TRUNC(E2233* (1 + F2233 / 100) * G2233,2)</f>
        <v>25852</v>
      </c>
      <c r="I2233" s="749" t="e">
        <f>I2226 * (E2233 * (1+F2233/100))</f>
        <v>#REF!</v>
      </c>
      <c r="J2233" s="757" t="e">
        <f>H2233 * I2226</f>
        <v>#REF!</v>
      </c>
    </row>
    <row r="2234" spans="1:10" x14ac:dyDescent="0.35">
      <c r="A2234" s="565">
        <v>300026</v>
      </c>
      <c r="B2234" s="556"/>
      <c r="C2234" s="637" t="s">
        <v>324</v>
      </c>
      <c r="D2234" s="638" t="s">
        <v>189</v>
      </c>
      <c r="E2234" s="639">
        <v>3</v>
      </c>
      <c r="F2234" s="640"/>
      <c r="G2234" s="570">
        <v>2089</v>
      </c>
      <c r="H2234" s="571">
        <f>TRUNC(E2234* (1 + F2234 / 100) * G2234,2)</f>
        <v>6267</v>
      </c>
      <c r="I2234" s="749" t="e">
        <f>I2226 * (E2234 * (1+F2234/100))</f>
        <v>#REF!</v>
      </c>
      <c r="J2234" s="757" t="e">
        <f>H2234 * I2226</f>
        <v>#REF!</v>
      </c>
    </row>
    <row r="2235" spans="1:10" x14ac:dyDescent="0.35">
      <c r="A2235" s="565">
        <v>300002</v>
      </c>
      <c r="B2235" s="556" t="s">
        <v>323</v>
      </c>
      <c r="C2235" s="637" t="s">
        <v>412</v>
      </c>
      <c r="D2235" s="638" t="s">
        <v>413</v>
      </c>
      <c r="E2235" s="639">
        <v>1</v>
      </c>
      <c r="F2235" s="640"/>
      <c r="G2235" s="570">
        <v>1580</v>
      </c>
      <c r="H2235" s="571">
        <f>TRUNC(E2235* (1 + F2235 / 100) * G2235,2)</f>
        <v>1580</v>
      </c>
      <c r="I2235" s="749" t="e">
        <f>I2226 * (E2235 * (1+F2235/100))</f>
        <v>#REF!</v>
      </c>
      <c r="J2235" s="757" t="e">
        <f>H2235 * I2226</f>
        <v>#REF!</v>
      </c>
    </row>
    <row r="2236" spans="1:10" x14ac:dyDescent="0.35">
      <c r="A2236" s="582" t="s">
        <v>325</v>
      </c>
      <c r="B2236" s="554"/>
      <c r="C2236" s="630"/>
      <c r="D2236" s="631"/>
      <c r="E2236" s="554"/>
      <c r="F2236" s="555"/>
      <c r="G2236" s="577" t="s">
        <v>326</v>
      </c>
      <c r="H2236" s="635">
        <f>SUM(H2232:H2235)</f>
        <v>33699</v>
      </c>
      <c r="I2236" s="636"/>
      <c r="J2236" s="635" t="e">
        <f>SUM(J2232:J2235)</f>
        <v>#REF!</v>
      </c>
    </row>
    <row r="2237" spans="1:10" x14ac:dyDescent="0.35">
      <c r="A2237" s="543" t="s">
        <v>327</v>
      </c>
      <c r="B2237" s="27"/>
      <c r="C2237" s="633" t="s">
        <v>328</v>
      </c>
      <c r="D2237" s="631"/>
      <c r="E2237" s="554"/>
      <c r="F2237" s="555"/>
      <c r="G2237" s="577"/>
      <c r="H2237" s="578"/>
      <c r="I2237" s="636"/>
      <c r="J2237" s="578"/>
    </row>
    <row r="2238" spans="1:10" x14ac:dyDescent="0.35">
      <c r="A2238" s="565"/>
      <c r="B2238" s="556"/>
      <c r="C2238" s="637"/>
      <c r="D2238" s="638"/>
      <c r="E2238" s="639"/>
      <c r="F2238" s="640"/>
      <c r="G2238" s="570"/>
      <c r="H2238" s="571"/>
      <c r="I2238" s="749"/>
      <c r="J2238" s="571"/>
    </row>
    <row r="2239" spans="1:10" x14ac:dyDescent="0.35">
      <c r="A2239" s="582" t="s">
        <v>329</v>
      </c>
      <c r="B2239" s="27"/>
      <c r="C2239" s="630"/>
      <c r="D2239" s="631"/>
      <c r="E2239" s="554"/>
      <c r="F2239" s="555"/>
      <c r="G2239" s="577" t="s">
        <v>383</v>
      </c>
      <c r="H2239" s="571">
        <f>SUM(H2237:H2238)</f>
        <v>0</v>
      </c>
      <c r="I2239" s="636"/>
      <c r="J2239" s="571">
        <f>SUM(J2237:J2238)</f>
        <v>0</v>
      </c>
    </row>
    <row r="2240" spans="1:10" x14ac:dyDescent="0.35">
      <c r="A2240" s="543"/>
      <c r="B2240" s="642"/>
      <c r="C2240" s="630"/>
      <c r="D2240" s="631"/>
      <c r="E2240" s="554"/>
      <c r="F2240" s="555"/>
      <c r="G2240" s="577"/>
      <c r="H2240" s="578"/>
      <c r="I2240" s="634"/>
      <c r="J2240" s="578"/>
    </row>
    <row r="2241" spans="1:10" ht="15" thickBot="1" x14ac:dyDescent="0.4">
      <c r="A2241" s="543" t="s">
        <v>92</v>
      </c>
      <c r="B2241" s="642"/>
      <c r="C2241" s="643"/>
      <c r="D2241" s="774"/>
      <c r="E2241" s="775"/>
      <c r="F2241" s="776" t="s">
        <v>331</v>
      </c>
      <c r="G2241" s="761">
        <f>SUM(H2227:H2240)/2</f>
        <v>2749371.86</v>
      </c>
      <c r="H2241" s="762">
        <f>IF($A$2="CD",IF($A$3=1,ROUND(SUM(H2227:H2240)/2,0),IF($A$3=3,ROUND(SUM(H2227:H2240)/2,-1),SUM(H2227:H2240)/2)),SUM(H2227:H2240)/2)</f>
        <v>2749372</v>
      </c>
      <c r="I2241" s="595"/>
      <c r="J2241" s="762" t="e">
        <f>IF($A$2="CD",IF($A$3=1,ROUND(SUM(J2227:J2240)/2,0),IF($A$3=3,ROUND(SUM(J2227:J2240)/2,-1),SUM(J2227:J2240)/2)),SUM(J2227:J2240)/2)</f>
        <v>#REF!</v>
      </c>
    </row>
    <row r="2242" spans="1:10" ht="15" thickTop="1" x14ac:dyDescent="0.35">
      <c r="A2242" s="543" t="s">
        <v>364</v>
      </c>
      <c r="B2242" s="642"/>
      <c r="C2242" s="647" t="s">
        <v>256</v>
      </c>
      <c r="D2242" s="648"/>
      <c r="E2242" s="649"/>
      <c r="F2242" s="650"/>
      <c r="G2242" s="603"/>
      <c r="H2242" s="604"/>
      <c r="I2242" s="579"/>
      <c r="J2242" s="604"/>
    </row>
    <row r="2243" spans="1:10" x14ac:dyDescent="0.35">
      <c r="A2243" s="565" t="s">
        <v>263</v>
      </c>
      <c r="B2243" s="642"/>
      <c r="C2243" s="777" t="s">
        <v>234</v>
      </c>
      <c r="D2243" s="778"/>
      <c r="E2243" s="779"/>
      <c r="F2243" s="654">
        <f>$F$3</f>
        <v>0.15</v>
      </c>
      <c r="G2243" s="768"/>
      <c r="H2243" s="769">
        <f>ROUND(H2241*F2243,2)</f>
        <v>412405.8</v>
      </c>
      <c r="I2243" s="579"/>
      <c r="J2243" s="769" t="e">
        <f>ROUND(J2241*H2243,2)</f>
        <v>#REF!</v>
      </c>
    </row>
    <row r="2244" spans="1:10" x14ac:dyDescent="0.35">
      <c r="A2244" s="565" t="s">
        <v>365</v>
      </c>
      <c r="B2244" s="642"/>
      <c r="C2244" s="777" t="s">
        <v>236</v>
      </c>
      <c r="D2244" s="778"/>
      <c r="E2244" s="779"/>
      <c r="F2244" s="654">
        <f>$G$3</f>
        <v>0.02</v>
      </c>
      <c r="G2244" s="768"/>
      <c r="H2244" s="769">
        <f>ROUND(H2241*F2244,2)</f>
        <v>54987.44</v>
      </c>
      <c r="I2244" s="579"/>
      <c r="J2244" s="769" t="e">
        <f>ROUND(J2241*H2244,2)</f>
        <v>#REF!</v>
      </c>
    </row>
    <row r="2245" spans="1:10" x14ac:dyDescent="0.35">
      <c r="A2245" s="565" t="s">
        <v>265</v>
      </c>
      <c r="B2245" s="642"/>
      <c r="C2245" s="777" t="s">
        <v>238</v>
      </c>
      <c r="D2245" s="778"/>
      <c r="E2245" s="779"/>
      <c r="F2245" s="654">
        <f>$H$3</f>
        <v>0.05</v>
      </c>
      <c r="G2245" s="768"/>
      <c r="H2245" s="769">
        <f>ROUND(H2241*F2245,2)</f>
        <v>137468.6</v>
      </c>
      <c r="I2245" s="579"/>
      <c r="J2245" s="769" t="e">
        <f>ROUND(J2241*H2245,2)</f>
        <v>#REF!</v>
      </c>
    </row>
    <row r="2246" spans="1:10" x14ac:dyDescent="0.35">
      <c r="A2246" s="565" t="s">
        <v>267</v>
      </c>
      <c r="B2246" s="642"/>
      <c r="C2246" s="777" t="s">
        <v>242</v>
      </c>
      <c r="D2246" s="778"/>
      <c r="E2246" s="779"/>
      <c r="F2246" s="654">
        <f>$I$3</f>
        <v>0.19</v>
      </c>
      <c r="G2246" s="768"/>
      <c r="H2246" s="769">
        <f>ROUND(H2245*F2246,2)</f>
        <v>26119.03</v>
      </c>
      <c r="I2246" s="579"/>
      <c r="J2246" s="769" t="e">
        <f>ROUND(J2245*H2246,2)</f>
        <v>#REF!</v>
      </c>
    </row>
    <row r="2247" spans="1:10" x14ac:dyDescent="0.35">
      <c r="A2247" s="543" t="s">
        <v>366</v>
      </c>
      <c r="B2247" s="642"/>
      <c r="C2247" s="633" t="s">
        <v>367</v>
      </c>
      <c r="D2247" s="631"/>
      <c r="E2247" s="554"/>
      <c r="F2247" s="555"/>
      <c r="G2247" s="612"/>
      <c r="H2247" s="613">
        <f>SUM(H2243:H2246)</f>
        <v>630980.87</v>
      </c>
      <c r="I2247" s="588"/>
      <c r="J2247" s="613" t="e">
        <f>SUM(J2243:J2246)</f>
        <v>#REF!</v>
      </c>
    </row>
    <row r="2248" spans="1:10" ht="15" thickBot="1" x14ac:dyDescent="0.4">
      <c r="A2248" s="543" t="s">
        <v>368</v>
      </c>
      <c r="B2248" s="642"/>
      <c r="C2248" s="780"/>
      <c r="D2248" s="781"/>
      <c r="E2248" s="775"/>
      <c r="F2248" s="776" t="s">
        <v>369</v>
      </c>
      <c r="G2248" s="772">
        <f>H2247+H2241</f>
        <v>3380352.87</v>
      </c>
      <c r="H2248" s="762">
        <f>IF($A$3=2,ROUND((H2241+H2247),2),IF($A$3=3,ROUND((H2241+H2247),-1),ROUND((H2241+H2247),0)))</f>
        <v>3380353</v>
      </c>
      <c r="I2248" s="595"/>
      <c r="J2248" s="762" t="e">
        <f>IF($A$3=2,ROUND((J2241+J2247),2),IF($A$3=3,ROUND((J2241+J2247),-1),ROUND((J2241+J2247),0)))</f>
        <v>#REF!</v>
      </c>
    </row>
    <row r="2249" spans="1:10" ht="15" thickTop="1" x14ac:dyDescent="0.35">
      <c r="C2249" s="27"/>
      <c r="D2249" s="90"/>
      <c r="E2249" s="27"/>
      <c r="F2249" s="27"/>
      <c r="G2249" s="27"/>
      <c r="H2249" s="27"/>
      <c r="I2249" s="554"/>
      <c r="J2249" s="555"/>
    </row>
    <row r="2250" spans="1:10" ht="15" thickBot="1" x14ac:dyDescent="0.4">
      <c r="C2250" s="27"/>
      <c r="D2250" s="90"/>
      <c r="E2250" s="27"/>
      <c r="F2250" s="27"/>
      <c r="G2250" s="27"/>
      <c r="H2250" s="27"/>
      <c r="I2250" s="554"/>
      <c r="J2250" s="555"/>
    </row>
    <row r="2251" spans="1:10" ht="15" thickTop="1" x14ac:dyDescent="0.35">
      <c r="A2251" s="543" t="s">
        <v>664</v>
      </c>
      <c r="B2251" s="556"/>
      <c r="C2251" s="913" t="s">
        <v>218</v>
      </c>
      <c r="D2251" s="914"/>
      <c r="E2251" s="914"/>
      <c r="F2251" s="914"/>
      <c r="G2251" s="557"/>
      <c r="H2251" s="558" t="s">
        <v>391</v>
      </c>
      <c r="I2251" s="559" t="s">
        <v>299</v>
      </c>
      <c r="J2251" s="560" t="s">
        <v>95</v>
      </c>
    </row>
    <row r="2252" spans="1:10" x14ac:dyDescent="0.35">
      <c r="A2252" s="543"/>
      <c r="B2252" s="556"/>
      <c r="C2252" s="915"/>
      <c r="D2252" s="916"/>
      <c r="E2252" s="916"/>
      <c r="F2252" s="916"/>
      <c r="G2252" s="561"/>
      <c r="H2252" s="562" t="e">
        <f>"ITEM:   "&amp;PRESUPUESTO!#REF!</f>
        <v>#REF!</v>
      </c>
      <c r="I2252" s="563" t="e">
        <f>PRESUPUESTO!#REF!</f>
        <v>#REF!</v>
      </c>
      <c r="J2252" s="564"/>
    </row>
    <row r="2253" spans="1:10" x14ac:dyDescent="0.35">
      <c r="A2253" s="565" t="s">
        <v>301</v>
      </c>
      <c r="B2253" s="556"/>
      <c r="C2253" s="566" t="s">
        <v>88</v>
      </c>
      <c r="D2253" s="567" t="s">
        <v>89</v>
      </c>
      <c r="E2253" s="568" t="s">
        <v>90</v>
      </c>
      <c r="F2253" s="569" t="s">
        <v>302</v>
      </c>
      <c r="G2253" s="570" t="s">
        <v>303</v>
      </c>
      <c r="H2253" s="571" t="s">
        <v>304</v>
      </c>
      <c r="I2253" s="749"/>
      <c r="J2253" s="757" t="s">
        <v>304</v>
      </c>
    </row>
    <row r="2254" spans="1:10" x14ac:dyDescent="0.35">
      <c r="A2254" s="565"/>
      <c r="B2254" s="556"/>
      <c r="C2254" s="574"/>
      <c r="D2254" s="543"/>
      <c r="E2254" s="575"/>
      <c r="F2254" s="576"/>
      <c r="G2254" s="577"/>
      <c r="H2254" s="578"/>
      <c r="I2254" s="579"/>
      <c r="J2254" s="580"/>
    </row>
    <row r="2255" spans="1:10" x14ac:dyDescent="0.35">
      <c r="A2255" s="565" t="s">
        <v>316</v>
      </c>
      <c r="B2255" s="556"/>
      <c r="C2255" s="581" t="s">
        <v>317</v>
      </c>
      <c r="D2255" s="543"/>
      <c r="E2255" s="575"/>
      <c r="F2255" s="576"/>
      <c r="G2255" s="577"/>
      <c r="H2255" s="578"/>
      <c r="I2255" s="579"/>
      <c r="J2255" s="580"/>
    </row>
    <row r="2256" spans="1:10" x14ac:dyDescent="0.35">
      <c r="A2256" s="565">
        <v>200006</v>
      </c>
      <c r="B2256" s="556" t="s">
        <v>317</v>
      </c>
      <c r="C2256" s="566" t="s">
        <v>372</v>
      </c>
      <c r="D2256" s="567" t="s">
        <v>319</v>
      </c>
      <c r="E2256" s="568">
        <v>0.2</v>
      </c>
      <c r="F2256" s="569"/>
      <c r="G2256" s="570">
        <v>12588</v>
      </c>
      <c r="H2256" s="571">
        <f>TRUNC(E2256* (1 + F2256 / 100) * G2256,2)</f>
        <v>2517.6</v>
      </c>
      <c r="I2256" s="749" t="e">
        <f>I2252 * (E2256 * (1+F2256/100))</f>
        <v>#REF!</v>
      </c>
      <c r="J2256" s="757" t="e">
        <f>I2252*H2256</f>
        <v>#REF!</v>
      </c>
    </row>
    <row r="2257" spans="1:10" x14ac:dyDescent="0.35">
      <c r="A2257" s="582" t="s">
        <v>320</v>
      </c>
      <c r="B2257" s="556"/>
      <c r="C2257" s="574"/>
      <c r="D2257" s="543"/>
      <c r="E2257" s="575"/>
      <c r="F2257" s="576"/>
      <c r="G2257" s="577" t="s">
        <v>321</v>
      </c>
      <c r="H2257" s="583">
        <f>SUM(H2255:H2256)</f>
        <v>2517.6</v>
      </c>
      <c r="I2257" s="579"/>
      <c r="J2257" s="584" t="e">
        <f>SUM(J2255:J2256)</f>
        <v>#REF!</v>
      </c>
    </row>
    <row r="2258" spans="1:10" x14ac:dyDescent="0.35">
      <c r="A2258" s="565" t="s">
        <v>322</v>
      </c>
      <c r="B2258" s="556"/>
      <c r="C2258" s="585" t="s">
        <v>323</v>
      </c>
      <c r="D2258" s="543"/>
      <c r="E2258" s="575"/>
      <c r="F2258" s="576"/>
      <c r="G2258" s="577"/>
      <c r="H2258" s="578"/>
      <c r="I2258" s="579"/>
      <c r="J2258" s="580"/>
    </row>
    <row r="2259" spans="1:10" x14ac:dyDescent="0.35">
      <c r="A2259" s="565">
        <v>300026</v>
      </c>
      <c r="B2259" s="556" t="s">
        <v>323</v>
      </c>
      <c r="C2259" s="566" t="s">
        <v>324</v>
      </c>
      <c r="D2259" s="567" t="s">
        <v>189</v>
      </c>
      <c r="E2259" s="568">
        <v>0.998</v>
      </c>
      <c r="F2259" s="569"/>
      <c r="G2259" s="570">
        <v>2089</v>
      </c>
      <c r="H2259" s="571">
        <f>TRUNC(E2259* (1 + F2259 / 100) * G2259,2)</f>
        <v>2084.8200000000002</v>
      </c>
      <c r="I2259" s="749" t="e">
        <f>I2252 * (E2259 * (1+F2259/100))</f>
        <v>#REF!</v>
      </c>
      <c r="J2259" s="757" t="e">
        <f>I2252*H2259</f>
        <v>#REF!</v>
      </c>
    </row>
    <row r="2260" spans="1:10" x14ac:dyDescent="0.35">
      <c r="A2260" s="582" t="s">
        <v>325</v>
      </c>
      <c r="B2260" s="556"/>
      <c r="C2260" s="574"/>
      <c r="D2260" s="543"/>
      <c r="E2260" s="575"/>
      <c r="F2260" s="576"/>
      <c r="G2260" s="577" t="s">
        <v>326</v>
      </c>
      <c r="H2260" s="583">
        <f>SUM(H2258:H2259)</f>
        <v>2084.8200000000002</v>
      </c>
      <c r="I2260" s="579"/>
      <c r="J2260" s="584" t="e">
        <f>SUM(J2258:J2259)</f>
        <v>#REF!</v>
      </c>
    </row>
    <row r="2261" spans="1:10" x14ac:dyDescent="0.35">
      <c r="A2261" s="543" t="s">
        <v>327</v>
      </c>
      <c r="B2261" s="586"/>
      <c r="C2261" s="581" t="s">
        <v>328</v>
      </c>
      <c r="D2261" s="543"/>
      <c r="E2261" s="575"/>
      <c r="F2261" s="576"/>
      <c r="G2261" s="577"/>
      <c r="H2261" s="578"/>
      <c r="I2261" s="579"/>
      <c r="J2261" s="580"/>
    </row>
    <row r="2262" spans="1:10" x14ac:dyDescent="0.35">
      <c r="A2262" s="565"/>
      <c r="B2262" s="556"/>
      <c r="C2262" s="566"/>
      <c r="D2262" s="567"/>
      <c r="E2262" s="568"/>
      <c r="F2262" s="569"/>
      <c r="G2262" s="570"/>
      <c r="H2262" s="571"/>
      <c r="I2262" s="749"/>
      <c r="J2262" s="757"/>
    </row>
    <row r="2263" spans="1:10" x14ac:dyDescent="0.35">
      <c r="A2263" s="582" t="s">
        <v>329</v>
      </c>
      <c r="B2263" s="586"/>
      <c r="C2263" s="574"/>
      <c r="D2263" s="543"/>
      <c r="E2263" s="575"/>
      <c r="F2263" s="576"/>
      <c r="G2263" s="577" t="s">
        <v>330</v>
      </c>
      <c r="H2263" s="571">
        <f>SUM(H2261:H2262)</f>
        <v>0</v>
      </c>
      <c r="I2263" s="579"/>
      <c r="J2263" s="757">
        <f>SUM(J2261:J2262)</f>
        <v>0</v>
      </c>
    </row>
    <row r="2264" spans="1:10" x14ac:dyDescent="0.35">
      <c r="A2264" s="543"/>
      <c r="B2264" s="587"/>
      <c r="C2264" s="574"/>
      <c r="D2264" s="543"/>
      <c r="E2264" s="575"/>
      <c r="F2264" s="576"/>
      <c r="G2264" s="577"/>
      <c r="H2264" s="578"/>
      <c r="I2264" s="579"/>
      <c r="J2264" s="580"/>
    </row>
    <row r="2265" spans="1:10" ht="15" thickBot="1" x14ac:dyDescent="0.4">
      <c r="A2265" s="543" t="s">
        <v>92</v>
      </c>
      <c r="B2265" s="587"/>
      <c r="C2265" s="589"/>
      <c r="D2265" s="758"/>
      <c r="E2265" s="759"/>
      <c r="F2265" s="760" t="s">
        <v>331</v>
      </c>
      <c r="G2265" s="761">
        <f>SUM(H2253:H2264)/2</f>
        <v>4602.42</v>
      </c>
      <c r="H2265" s="762">
        <f>IF($A$2="CD",IF($A$3=1,ROUND(SUM(H2253:H2264)/2,0),IF($A$3=3,ROUND(SUM(H2253:H2264)/2,-1),SUM(H2253:H2264)/2)),SUM(H2253:H2264)/2)</f>
        <v>4602</v>
      </c>
      <c r="I2265" s="595" t="e">
        <f>SUM(J2253:J2264)/2</f>
        <v>#REF!</v>
      </c>
      <c r="J2265" s="763" t="e">
        <f>IF($A$2="CD",IF($A$3=1,ROUND(SUM(J2253:J2264)/2,0),IF($A$3=3,ROUND(SUM(J2253:J2264)/2,-1),SUM(J2253:J2264)/2)),SUM(J2253:J2264)/2)</f>
        <v>#REF!</v>
      </c>
    </row>
    <row r="2266" spans="1:10" ht="15" thickTop="1" x14ac:dyDescent="0.35">
      <c r="A2266" s="543" t="s">
        <v>364</v>
      </c>
      <c r="B2266" s="587"/>
      <c r="C2266" s="600" t="s">
        <v>256</v>
      </c>
      <c r="D2266" s="601"/>
      <c r="E2266" s="602"/>
      <c r="F2266" s="658"/>
      <c r="G2266" s="603"/>
      <c r="H2266" s="604"/>
      <c r="I2266" s="579"/>
      <c r="J2266" s="605"/>
    </row>
    <row r="2267" spans="1:10" x14ac:dyDescent="0.35">
      <c r="A2267" s="565" t="s">
        <v>263</v>
      </c>
      <c r="B2267" s="587"/>
      <c r="C2267" s="764" t="s">
        <v>234</v>
      </c>
      <c r="D2267" s="765"/>
      <c r="E2267" s="766"/>
      <c r="F2267" s="659">
        <f>$F$3</f>
        <v>0.15</v>
      </c>
      <c r="G2267" s="768"/>
      <c r="H2267" s="769">
        <f>ROUND(H2265*F2267,2)</f>
        <v>690.3</v>
      </c>
      <c r="I2267" s="579"/>
      <c r="J2267" s="757" t="e">
        <f>ROUND(J2265*F2267,2)</f>
        <v>#REF!</v>
      </c>
    </row>
    <row r="2268" spans="1:10" x14ac:dyDescent="0.35">
      <c r="A2268" s="565" t="s">
        <v>365</v>
      </c>
      <c r="B2268" s="587"/>
      <c r="C2268" s="764" t="s">
        <v>236</v>
      </c>
      <c r="D2268" s="765"/>
      <c r="E2268" s="766"/>
      <c r="F2268" s="659">
        <f>$G$3</f>
        <v>0.02</v>
      </c>
      <c r="G2268" s="768"/>
      <c r="H2268" s="769">
        <f>ROUND(H2265*F2268,2)</f>
        <v>92.04</v>
      </c>
      <c r="I2268" s="579"/>
      <c r="J2268" s="757" t="e">
        <f>ROUND(J2265*F2268,2)</f>
        <v>#REF!</v>
      </c>
    </row>
    <row r="2269" spans="1:10" x14ac:dyDescent="0.35">
      <c r="A2269" s="565" t="s">
        <v>265</v>
      </c>
      <c r="B2269" s="587"/>
      <c r="C2269" s="764" t="s">
        <v>238</v>
      </c>
      <c r="D2269" s="765"/>
      <c r="E2269" s="766"/>
      <c r="F2269" s="659">
        <f>$H$3</f>
        <v>0.05</v>
      </c>
      <c r="G2269" s="768"/>
      <c r="H2269" s="769">
        <f>ROUND(H2265*F2269,2)</f>
        <v>230.1</v>
      </c>
      <c r="I2269" s="579"/>
      <c r="J2269" s="757" t="e">
        <f>ROUND(J2265*F2269,2)</f>
        <v>#REF!</v>
      </c>
    </row>
    <row r="2270" spans="1:10" x14ac:dyDescent="0.35">
      <c r="A2270" s="565" t="s">
        <v>267</v>
      </c>
      <c r="B2270" s="587"/>
      <c r="C2270" s="764" t="s">
        <v>242</v>
      </c>
      <c r="D2270" s="765"/>
      <c r="E2270" s="766"/>
      <c r="F2270" s="659">
        <f>$I$3</f>
        <v>0.19</v>
      </c>
      <c r="G2270" s="768"/>
      <c r="H2270" s="769">
        <f>ROUND(H2269*F2270,2)</f>
        <v>43.72</v>
      </c>
      <c r="I2270" s="579"/>
      <c r="J2270" s="757" t="e">
        <f>ROUND(J2269*F2270,2)</f>
        <v>#REF!</v>
      </c>
    </row>
    <row r="2271" spans="1:10" x14ac:dyDescent="0.35">
      <c r="A2271" s="543" t="s">
        <v>366</v>
      </c>
      <c r="B2271" s="587"/>
      <c r="C2271" s="581" t="s">
        <v>367</v>
      </c>
      <c r="D2271" s="543"/>
      <c r="E2271" s="575"/>
      <c r="F2271" s="576"/>
      <c r="G2271" s="612"/>
      <c r="H2271" s="613">
        <f>SUM(H2267:H2270)</f>
        <v>1056.1599999999999</v>
      </c>
      <c r="I2271" s="588"/>
      <c r="J2271" s="614" t="e">
        <f>SUM(J2267:J2270)</f>
        <v>#REF!</v>
      </c>
    </row>
    <row r="2272" spans="1:10" ht="15" thickBot="1" x14ac:dyDescent="0.4">
      <c r="A2272" s="543" t="s">
        <v>368</v>
      </c>
      <c r="B2272" s="587"/>
      <c r="C2272" s="770"/>
      <c r="D2272" s="771"/>
      <c r="E2272" s="759"/>
      <c r="F2272" s="760" t="s">
        <v>369</v>
      </c>
      <c r="G2272" s="772">
        <f>H2271+H2265</f>
        <v>5658.16</v>
      </c>
      <c r="H2272" s="762">
        <f>IF($A$3=2,ROUND((H2265+H2271),2),IF($A$3=3,ROUND((H2265+H2271),-1),ROUND((H2265+H2271),0)))</f>
        <v>5658</v>
      </c>
      <c r="I2272" s="595"/>
      <c r="J2272" s="763" t="e">
        <f>IF($A$3=2,ROUND((J2265+J2271),2),IF($A$3=3,ROUND((J2265+J2271),-1),ROUND((J2265+J2271),0)))</f>
        <v>#REF!</v>
      </c>
    </row>
    <row r="2273" spans="1:10" ht="15" thickTop="1" x14ac:dyDescent="0.35">
      <c r="C2273" s="27"/>
      <c r="D2273" s="90"/>
      <c r="E2273" s="27"/>
      <c r="F2273" s="27"/>
      <c r="G2273" s="27"/>
      <c r="H2273" s="27"/>
      <c r="I2273" s="554"/>
      <c r="J2273" s="555"/>
    </row>
    <row r="2274" spans="1:10" ht="15" thickBot="1" x14ac:dyDescent="0.4">
      <c r="C2274" s="27"/>
      <c r="D2274" s="90"/>
      <c r="E2274" s="27"/>
      <c r="F2274" s="27"/>
      <c r="G2274" s="27"/>
      <c r="H2274" s="27"/>
      <c r="I2274" s="554"/>
      <c r="J2274" s="555"/>
    </row>
    <row r="2275" spans="1:10" ht="15" thickTop="1" x14ac:dyDescent="0.35">
      <c r="A2275" s="543" t="s">
        <v>665</v>
      </c>
      <c r="B2275" s="554"/>
      <c r="C2275" s="901" t="s">
        <v>219</v>
      </c>
      <c r="D2275" s="902"/>
      <c r="E2275" s="902"/>
      <c r="F2275" s="902"/>
      <c r="G2275" s="597"/>
      <c r="H2275" s="618" t="s">
        <v>666</v>
      </c>
      <c r="I2275" s="619" t="s">
        <v>378</v>
      </c>
      <c r="J2275" s="558" t="s">
        <v>379</v>
      </c>
    </row>
    <row r="2276" spans="1:10" x14ac:dyDescent="0.35">
      <c r="A2276" s="543"/>
      <c r="B2276" s="554"/>
      <c r="C2276" s="903"/>
      <c r="D2276" s="904"/>
      <c r="E2276" s="904"/>
      <c r="F2276" s="904"/>
      <c r="G2276" s="598"/>
      <c r="H2276" s="620" t="e">
        <f>"ITEM:   "&amp;PRESUPUESTO!#REF!</f>
        <v>#REF!</v>
      </c>
      <c r="I2276" s="782" t="e">
        <f>PRESUPUESTO!#REF!</f>
        <v>#REF!</v>
      </c>
      <c r="J2276" s="562"/>
    </row>
    <row r="2277" spans="1:10" x14ac:dyDescent="0.35">
      <c r="A2277" s="622" t="s">
        <v>301</v>
      </c>
      <c r="B2277" s="623"/>
      <c r="C2277" s="624" t="s">
        <v>88</v>
      </c>
      <c r="D2277" s="625" t="s">
        <v>89</v>
      </c>
      <c r="E2277" s="626" t="s">
        <v>90</v>
      </c>
      <c r="F2277" s="627" t="s">
        <v>302</v>
      </c>
      <c r="G2277" s="628" t="s">
        <v>303</v>
      </c>
      <c r="H2277" s="571" t="s">
        <v>304</v>
      </c>
      <c r="I2277" s="629"/>
      <c r="J2277" s="571" t="s">
        <v>304</v>
      </c>
    </row>
    <row r="2278" spans="1:10" x14ac:dyDescent="0.35">
      <c r="A2278" s="565"/>
      <c r="B2278" s="554"/>
      <c r="C2278" s="630"/>
      <c r="D2278" s="631"/>
      <c r="E2278" s="554"/>
      <c r="F2278" s="555"/>
      <c r="G2278" s="577"/>
      <c r="H2278" s="578"/>
      <c r="I2278" s="773"/>
      <c r="J2278" s="578"/>
    </row>
    <row r="2279" spans="1:10" x14ac:dyDescent="0.35">
      <c r="A2279" s="565" t="s">
        <v>305</v>
      </c>
      <c r="B2279" s="554"/>
      <c r="C2279" s="633" t="s">
        <v>306</v>
      </c>
      <c r="D2279" s="631"/>
      <c r="E2279" s="554"/>
      <c r="F2279" s="555"/>
      <c r="G2279" s="577"/>
      <c r="H2279" s="578"/>
      <c r="I2279" s="634"/>
      <c r="J2279" s="578"/>
    </row>
    <row r="2280" spans="1:10" x14ac:dyDescent="0.35">
      <c r="A2280" s="565">
        <v>100000</v>
      </c>
      <c r="B2280" s="556"/>
      <c r="C2280" s="637" t="s">
        <v>667</v>
      </c>
      <c r="D2280" s="638" t="s">
        <v>346</v>
      </c>
      <c r="E2280" s="639">
        <v>10</v>
      </c>
      <c r="F2280" s="640"/>
      <c r="G2280" s="570">
        <v>11463</v>
      </c>
      <c r="H2280" s="571">
        <f>TRUNC(E2280* (1 + F2280 / 100) * G2280,2)</f>
        <v>114630</v>
      </c>
      <c r="I2280" s="749" t="e">
        <f>I2276 * (E2280 * (1+F2280/100))</f>
        <v>#REF!</v>
      </c>
      <c r="J2280" s="757" t="e">
        <f>I2276*H2280</f>
        <v>#REF!</v>
      </c>
    </row>
    <row r="2281" spans="1:10" x14ac:dyDescent="0.35">
      <c r="A2281" s="582" t="s">
        <v>314</v>
      </c>
      <c r="B2281" s="554"/>
      <c r="C2281" s="630"/>
      <c r="D2281" s="631"/>
      <c r="E2281" s="554"/>
      <c r="F2281" s="555"/>
      <c r="G2281" s="577" t="s">
        <v>315</v>
      </c>
      <c r="H2281" s="635">
        <f>SUM(H2279:H2280)</f>
        <v>114630</v>
      </c>
      <c r="I2281" s="636"/>
      <c r="J2281" s="635" t="e">
        <f>SUM(J2279:J2280)</f>
        <v>#REF!</v>
      </c>
    </row>
    <row r="2282" spans="1:10" x14ac:dyDescent="0.35">
      <c r="A2282" s="565" t="s">
        <v>316</v>
      </c>
      <c r="B2282" s="554"/>
      <c r="C2282" s="633" t="s">
        <v>317</v>
      </c>
      <c r="D2282" s="631"/>
      <c r="E2282" s="554"/>
      <c r="F2282" s="555"/>
      <c r="G2282" s="577"/>
      <c r="H2282" s="578"/>
      <c r="I2282" s="634"/>
      <c r="J2282" s="578"/>
    </row>
    <row r="2283" spans="1:10" x14ac:dyDescent="0.35">
      <c r="A2283" s="565">
        <v>200006</v>
      </c>
      <c r="B2283" s="556"/>
      <c r="C2283" s="637" t="s">
        <v>372</v>
      </c>
      <c r="D2283" s="638" t="s">
        <v>319</v>
      </c>
      <c r="E2283" s="639">
        <v>4</v>
      </c>
      <c r="F2283" s="640"/>
      <c r="G2283" s="570">
        <v>12588</v>
      </c>
      <c r="H2283" s="571">
        <f>TRUNC(E2283* (1 + F2283 / 100) * G2283,2)</f>
        <v>50352</v>
      </c>
      <c r="I2283" s="749" t="e">
        <f>I2276 * (E2283 * (1+F2283/100))</f>
        <v>#REF!</v>
      </c>
      <c r="J2283" s="757" t="e">
        <f>I2276*H2283</f>
        <v>#REF!</v>
      </c>
    </row>
    <row r="2284" spans="1:10" x14ac:dyDescent="0.35">
      <c r="A2284" s="565">
        <v>219002</v>
      </c>
      <c r="B2284" s="556"/>
      <c r="C2284" s="637" t="s">
        <v>668</v>
      </c>
      <c r="D2284" s="638" t="s">
        <v>669</v>
      </c>
      <c r="E2284" s="639">
        <v>4</v>
      </c>
      <c r="F2284" s="640"/>
      <c r="G2284" s="570">
        <v>17016</v>
      </c>
      <c r="H2284" s="571">
        <f>TRUNC(E2284* (1 + F2284 / 100) * G2284,2)</f>
        <v>68064</v>
      </c>
      <c r="I2284" s="749" t="e">
        <f>I2276 * (E2284 * (1+F2284/100))</f>
        <v>#REF!</v>
      </c>
      <c r="J2284" s="757" t="e">
        <f>I2276*H2284</f>
        <v>#REF!</v>
      </c>
    </row>
    <row r="2285" spans="1:10" x14ac:dyDescent="0.35">
      <c r="A2285" s="582" t="s">
        <v>320</v>
      </c>
      <c r="B2285" s="554"/>
      <c r="C2285" s="630"/>
      <c r="D2285" s="631"/>
      <c r="E2285" s="554"/>
      <c r="F2285" s="555"/>
      <c r="G2285" s="577" t="s">
        <v>381</v>
      </c>
      <c r="H2285" s="635">
        <f>SUM(H2282:H2284)</f>
        <v>118416</v>
      </c>
      <c r="I2285" s="636"/>
      <c r="J2285" s="635" t="e">
        <f>SUM(J2282:J2284)</f>
        <v>#REF!</v>
      </c>
    </row>
    <row r="2286" spans="1:10" x14ac:dyDescent="0.35">
      <c r="A2286" s="565" t="s">
        <v>322</v>
      </c>
      <c r="B2286" s="554"/>
      <c r="C2286" s="641" t="s">
        <v>323</v>
      </c>
      <c r="D2286" s="631"/>
      <c r="E2286" s="554"/>
      <c r="F2286" s="555"/>
      <c r="G2286" s="577"/>
      <c r="H2286" s="578"/>
      <c r="I2286" s="634"/>
      <c r="J2286" s="578"/>
    </row>
    <row r="2287" spans="1:10" x14ac:dyDescent="0.35">
      <c r="A2287" s="565">
        <v>319001</v>
      </c>
      <c r="B2287" s="556"/>
      <c r="C2287" s="637" t="s">
        <v>670</v>
      </c>
      <c r="D2287" s="638" t="s">
        <v>220</v>
      </c>
      <c r="E2287" s="639">
        <v>1</v>
      </c>
      <c r="F2287" s="640"/>
      <c r="G2287" s="570">
        <v>391694</v>
      </c>
      <c r="H2287" s="571">
        <f>TRUNC(E2287* (1 + F2287 / 100) * G2287,2)</f>
        <v>391694</v>
      </c>
      <c r="I2287" s="749" t="e">
        <f>I2276 * (E2287 * (1+F2287/100))</f>
        <v>#REF!</v>
      </c>
      <c r="J2287" s="757" t="e">
        <f>I2276*H2287</f>
        <v>#REF!</v>
      </c>
    </row>
    <row r="2288" spans="1:10" x14ac:dyDescent="0.35">
      <c r="A2288" s="565">
        <v>300026</v>
      </c>
      <c r="B2288" s="556"/>
      <c r="C2288" s="637" t="s">
        <v>324</v>
      </c>
      <c r="D2288" s="638" t="s">
        <v>189</v>
      </c>
      <c r="E2288" s="639">
        <v>5</v>
      </c>
      <c r="F2288" s="640"/>
      <c r="G2288" s="570">
        <v>2089</v>
      </c>
      <c r="H2288" s="571">
        <f>TRUNC(E2288* (1 + F2288 / 100) * G2288,2)</f>
        <v>10445</v>
      </c>
      <c r="I2288" s="749" t="e">
        <f>I2276 * (E2288 * (1+F2288/100))</f>
        <v>#REF!</v>
      </c>
      <c r="J2288" s="757" t="e">
        <f>I2276*H2288</f>
        <v>#REF!</v>
      </c>
    </row>
    <row r="2289" spans="1:10" x14ac:dyDescent="0.35">
      <c r="A2289" s="582" t="s">
        <v>325</v>
      </c>
      <c r="B2289" s="554"/>
      <c r="C2289" s="630"/>
      <c r="D2289" s="631"/>
      <c r="E2289" s="554"/>
      <c r="F2289" s="555"/>
      <c r="G2289" s="577" t="s">
        <v>326</v>
      </c>
      <c r="H2289" s="635">
        <f>SUM(H2286:H2288)</f>
        <v>402139</v>
      </c>
      <c r="I2289" s="636"/>
      <c r="J2289" s="635" t="e">
        <f>SUM(J2286:J2288)</f>
        <v>#REF!</v>
      </c>
    </row>
    <row r="2290" spans="1:10" x14ac:dyDescent="0.35">
      <c r="A2290" s="543" t="s">
        <v>327</v>
      </c>
      <c r="B2290" s="27"/>
      <c r="C2290" s="633" t="s">
        <v>328</v>
      </c>
      <c r="D2290" s="631"/>
      <c r="E2290" s="554"/>
      <c r="F2290" s="555"/>
      <c r="G2290" s="577"/>
      <c r="H2290" s="578"/>
      <c r="I2290" s="636"/>
      <c r="J2290" s="578"/>
    </row>
    <row r="2291" spans="1:10" x14ac:dyDescent="0.35">
      <c r="A2291" s="565"/>
      <c r="B2291" s="556"/>
      <c r="C2291" s="637"/>
      <c r="D2291" s="638"/>
      <c r="E2291" s="639"/>
      <c r="F2291" s="640"/>
      <c r="G2291" s="570"/>
      <c r="H2291" s="571"/>
      <c r="I2291" s="749"/>
      <c r="J2291" s="571"/>
    </row>
    <row r="2292" spans="1:10" x14ac:dyDescent="0.35">
      <c r="A2292" s="582" t="s">
        <v>329</v>
      </c>
      <c r="B2292" s="27"/>
      <c r="C2292" s="630"/>
      <c r="D2292" s="631"/>
      <c r="E2292" s="554"/>
      <c r="F2292" s="555"/>
      <c r="G2292" s="577" t="s">
        <v>383</v>
      </c>
      <c r="H2292" s="571">
        <f>SUM(H2290:H2290)</f>
        <v>0</v>
      </c>
      <c r="I2292" s="636"/>
      <c r="J2292" s="571">
        <f>SUM(J2290:J2290)</f>
        <v>0</v>
      </c>
    </row>
    <row r="2293" spans="1:10" x14ac:dyDescent="0.35">
      <c r="A2293" s="543"/>
      <c r="B2293" s="642"/>
      <c r="C2293" s="630"/>
      <c r="D2293" s="631"/>
      <c r="E2293" s="554"/>
      <c r="F2293" s="555"/>
      <c r="G2293" s="577"/>
      <c r="H2293" s="578"/>
      <c r="I2293" s="634"/>
      <c r="J2293" s="578"/>
    </row>
    <row r="2294" spans="1:10" ht="15" thickBot="1" x14ac:dyDescent="0.4">
      <c r="A2294" s="543" t="s">
        <v>92</v>
      </c>
      <c r="B2294" s="642"/>
      <c r="C2294" s="643"/>
      <c r="D2294" s="774"/>
      <c r="E2294" s="775"/>
      <c r="F2294" s="776" t="s">
        <v>331</v>
      </c>
      <c r="G2294" s="761">
        <f>SUM(H2277:H2293)/2</f>
        <v>635185</v>
      </c>
      <c r="H2294" s="762">
        <f>IF($A$2="CD",IF($A$3=1,ROUND(SUM(H2277:H2293)/2,0),IF($A$3=3,ROUND(SUM(H2277:H2293)/2,-1),SUM(H2277:H2293)/2)),SUM(H2277:H2293)/2)</f>
        <v>635185</v>
      </c>
      <c r="I2294" s="595"/>
      <c r="J2294" s="762" t="e">
        <f>IF($A$2="CD",IF($A$3=1,ROUND(SUM(J2277:J2293)/2,0),IF($A$3=3,ROUND(SUM(J2277:J2293)/2,-1),SUM(J2277:J2293)/2)),SUM(J2277:J2293)/2)</f>
        <v>#REF!</v>
      </c>
    </row>
    <row r="2295" spans="1:10" ht="15" thickTop="1" x14ac:dyDescent="0.35">
      <c r="A2295" s="543" t="s">
        <v>364</v>
      </c>
      <c r="B2295" s="642"/>
      <c r="C2295" s="647" t="s">
        <v>256</v>
      </c>
      <c r="D2295" s="648"/>
      <c r="E2295" s="649"/>
      <c r="F2295" s="650"/>
      <c r="G2295" s="603"/>
      <c r="H2295" s="604"/>
      <c r="I2295" s="579"/>
      <c r="J2295" s="604"/>
    </row>
    <row r="2296" spans="1:10" x14ac:dyDescent="0.35">
      <c r="A2296" s="565" t="s">
        <v>263</v>
      </c>
      <c r="B2296" s="642"/>
      <c r="C2296" s="777" t="s">
        <v>234</v>
      </c>
      <c r="D2296" s="778"/>
      <c r="E2296" s="779"/>
      <c r="F2296" s="654">
        <f>$F$3</f>
        <v>0.15</v>
      </c>
      <c r="G2296" s="768"/>
      <c r="H2296" s="769">
        <f>ROUND(H2294*F2296,2)</f>
        <v>95277.75</v>
      </c>
      <c r="I2296" s="579"/>
      <c r="J2296" s="769" t="e">
        <f>ROUND(J2294*H2296,2)</f>
        <v>#REF!</v>
      </c>
    </row>
    <row r="2297" spans="1:10" x14ac:dyDescent="0.35">
      <c r="A2297" s="565" t="s">
        <v>365</v>
      </c>
      <c r="B2297" s="642"/>
      <c r="C2297" s="777" t="s">
        <v>236</v>
      </c>
      <c r="D2297" s="778"/>
      <c r="E2297" s="779"/>
      <c r="F2297" s="654">
        <f>$G$3</f>
        <v>0.02</v>
      </c>
      <c r="G2297" s="768"/>
      <c r="H2297" s="769">
        <f>ROUND(H2294*F2297,2)</f>
        <v>12703.7</v>
      </c>
      <c r="I2297" s="579"/>
      <c r="J2297" s="769" t="e">
        <f>ROUND(J2294*H2297,2)</f>
        <v>#REF!</v>
      </c>
    </row>
    <row r="2298" spans="1:10" x14ac:dyDescent="0.35">
      <c r="A2298" s="565" t="s">
        <v>265</v>
      </c>
      <c r="B2298" s="642"/>
      <c r="C2298" s="777" t="s">
        <v>238</v>
      </c>
      <c r="D2298" s="778"/>
      <c r="E2298" s="779"/>
      <c r="F2298" s="654">
        <f>$H$3</f>
        <v>0.05</v>
      </c>
      <c r="G2298" s="768"/>
      <c r="H2298" s="769">
        <f>ROUND(H2294*F2298,2)</f>
        <v>31759.25</v>
      </c>
      <c r="I2298" s="579"/>
      <c r="J2298" s="769" t="e">
        <f>ROUND(J2294*H2298,2)</f>
        <v>#REF!</v>
      </c>
    </row>
    <row r="2299" spans="1:10" x14ac:dyDescent="0.35">
      <c r="A2299" s="565" t="s">
        <v>267</v>
      </c>
      <c r="B2299" s="642"/>
      <c r="C2299" s="777" t="s">
        <v>242</v>
      </c>
      <c r="D2299" s="778"/>
      <c r="E2299" s="779"/>
      <c r="F2299" s="654">
        <f>$I$3</f>
        <v>0.19</v>
      </c>
      <c r="G2299" s="768"/>
      <c r="H2299" s="769">
        <f>ROUND(H2298*F2299,2)</f>
        <v>6034.26</v>
      </c>
      <c r="I2299" s="579"/>
      <c r="J2299" s="769" t="e">
        <f>ROUND(J2298*H2299,2)</f>
        <v>#REF!</v>
      </c>
    </row>
    <row r="2300" spans="1:10" x14ac:dyDescent="0.35">
      <c r="A2300" s="543" t="s">
        <v>366</v>
      </c>
      <c r="B2300" s="642"/>
      <c r="C2300" s="633" t="s">
        <v>367</v>
      </c>
      <c r="D2300" s="631"/>
      <c r="E2300" s="554"/>
      <c r="F2300" s="555"/>
      <c r="G2300" s="612"/>
      <c r="H2300" s="613">
        <f>SUM(H2296:H2299)</f>
        <v>145774.96000000002</v>
      </c>
      <c r="I2300" s="588"/>
      <c r="J2300" s="613" t="e">
        <f>SUM(J2296:J2299)</f>
        <v>#REF!</v>
      </c>
    </row>
    <row r="2301" spans="1:10" ht="15" thickBot="1" x14ac:dyDescent="0.4">
      <c r="A2301" s="543" t="s">
        <v>368</v>
      </c>
      <c r="B2301" s="642"/>
      <c r="C2301" s="780"/>
      <c r="D2301" s="781"/>
      <c r="E2301" s="775"/>
      <c r="F2301" s="776" t="s">
        <v>369</v>
      </c>
      <c r="G2301" s="772">
        <f>H2300+H2294</f>
        <v>780959.96</v>
      </c>
      <c r="H2301" s="762">
        <f>IF($A$3=2,ROUND((H2294+H2300),2),IF($A$3=3,ROUND((H2294+H2300),-1),ROUND((H2294+H2300),0)))</f>
        <v>780960</v>
      </c>
      <c r="I2301" s="595"/>
      <c r="J2301" s="762" t="e">
        <f>IF($A$3=2,ROUND((J2294+J2300),2),IF($A$3=3,ROUND((J2294+J2300),-1),ROUND((J2294+J2300),0)))</f>
        <v>#REF!</v>
      </c>
    </row>
    <row r="2302" spans="1:10" ht="15" thickTop="1" x14ac:dyDescent="0.35">
      <c r="C2302" s="27"/>
      <c r="D2302" s="90"/>
      <c r="E2302" s="27"/>
      <c r="F2302" s="27"/>
      <c r="G2302" s="27"/>
      <c r="H2302" s="27"/>
      <c r="I2302" s="554"/>
      <c r="J2302" s="555"/>
    </row>
    <row r="2303" spans="1:10" ht="15" thickBot="1" x14ac:dyDescent="0.4">
      <c r="C2303" s="27"/>
      <c r="D2303" s="90"/>
      <c r="E2303" s="27"/>
      <c r="F2303" s="27"/>
      <c r="G2303" s="27"/>
      <c r="H2303" s="27"/>
      <c r="I2303" s="554"/>
      <c r="J2303" s="555"/>
    </row>
    <row r="2304" spans="1:10" ht="15" thickTop="1" x14ac:dyDescent="0.35">
      <c r="A2304" s="543" t="s">
        <v>671</v>
      </c>
      <c r="B2304" s="554"/>
      <c r="C2304" s="901" t="s">
        <v>221</v>
      </c>
      <c r="D2304" s="902"/>
      <c r="E2304" s="902"/>
      <c r="F2304" s="902"/>
      <c r="G2304" s="597"/>
      <c r="H2304" s="618" t="s">
        <v>672</v>
      </c>
      <c r="I2304" s="619" t="s">
        <v>378</v>
      </c>
      <c r="J2304" s="558" t="s">
        <v>379</v>
      </c>
    </row>
    <row r="2305" spans="1:10" x14ac:dyDescent="0.35">
      <c r="A2305" s="543"/>
      <c r="B2305" s="554"/>
      <c r="C2305" s="903"/>
      <c r="D2305" s="904"/>
      <c r="E2305" s="904"/>
      <c r="F2305" s="904"/>
      <c r="G2305" s="598"/>
      <c r="H2305" s="620" t="e">
        <f>"ITEM:   "&amp;PRESUPUESTO!#REF!</f>
        <v>#REF!</v>
      </c>
      <c r="I2305" s="782" t="e">
        <f>PRESUPUESTO!#REF!</f>
        <v>#REF!</v>
      </c>
      <c r="J2305" s="562"/>
    </row>
    <row r="2306" spans="1:10" x14ac:dyDescent="0.35">
      <c r="A2306" s="622" t="s">
        <v>301</v>
      </c>
      <c r="B2306" s="623"/>
      <c r="C2306" s="624" t="s">
        <v>88</v>
      </c>
      <c r="D2306" s="625" t="s">
        <v>89</v>
      </c>
      <c r="E2306" s="626" t="s">
        <v>90</v>
      </c>
      <c r="F2306" s="627" t="s">
        <v>302</v>
      </c>
      <c r="G2306" s="628" t="s">
        <v>303</v>
      </c>
      <c r="H2306" s="571" t="s">
        <v>304</v>
      </c>
      <c r="I2306" s="629"/>
      <c r="J2306" s="571" t="s">
        <v>304</v>
      </c>
    </row>
    <row r="2307" spans="1:10" x14ac:dyDescent="0.35">
      <c r="A2307" s="565"/>
      <c r="B2307" s="554"/>
      <c r="C2307" s="630"/>
      <c r="D2307" s="631"/>
      <c r="E2307" s="554"/>
      <c r="F2307" s="555"/>
      <c r="G2307" s="577"/>
      <c r="H2307" s="578"/>
      <c r="I2307" s="773"/>
      <c r="J2307" s="578"/>
    </row>
    <row r="2308" spans="1:10" x14ac:dyDescent="0.35">
      <c r="A2308" s="565" t="s">
        <v>305</v>
      </c>
      <c r="B2308" s="554"/>
      <c r="C2308" s="633" t="s">
        <v>306</v>
      </c>
      <c r="D2308" s="631"/>
      <c r="E2308" s="554"/>
      <c r="F2308" s="555"/>
      <c r="G2308" s="577"/>
      <c r="H2308" s="578"/>
      <c r="I2308" s="634"/>
      <c r="J2308" s="578"/>
    </row>
    <row r="2309" spans="1:10" x14ac:dyDescent="0.35">
      <c r="A2309" s="565">
        <v>119020</v>
      </c>
      <c r="B2309" s="556"/>
      <c r="C2309" s="637" t="s">
        <v>673</v>
      </c>
      <c r="D2309" s="638" t="s">
        <v>89</v>
      </c>
      <c r="E2309" s="639">
        <v>25</v>
      </c>
      <c r="F2309" s="640"/>
      <c r="G2309" s="570">
        <v>652</v>
      </c>
      <c r="H2309" s="571">
        <f>TRUNC(E2309* (1 + F2309 / 100) * G2309,2)</f>
        <v>16300</v>
      </c>
      <c r="I2309" s="749" t="e">
        <f>I2305 * (E2309 * (1+F2309/100))</f>
        <v>#REF!</v>
      </c>
      <c r="J2309" s="757" t="e">
        <f>I2305*H2309</f>
        <v>#REF!</v>
      </c>
    </row>
    <row r="2310" spans="1:10" x14ac:dyDescent="0.35">
      <c r="A2310" s="582" t="s">
        <v>314</v>
      </c>
      <c r="B2310" s="554"/>
      <c r="C2310" s="630"/>
      <c r="D2310" s="631"/>
      <c r="E2310" s="554"/>
      <c r="F2310" s="555"/>
      <c r="G2310" s="577" t="s">
        <v>315</v>
      </c>
      <c r="H2310" s="635">
        <f>SUM(H2308:H2309)</f>
        <v>16300</v>
      </c>
      <c r="I2310" s="636"/>
      <c r="J2310" s="635" t="e">
        <f>SUM(J2308:J2309)</f>
        <v>#REF!</v>
      </c>
    </row>
    <row r="2311" spans="1:10" x14ac:dyDescent="0.35">
      <c r="A2311" s="565" t="s">
        <v>316</v>
      </c>
      <c r="B2311" s="554"/>
      <c r="C2311" s="633" t="s">
        <v>317</v>
      </c>
      <c r="D2311" s="631"/>
      <c r="E2311" s="554"/>
      <c r="F2311" s="555"/>
      <c r="G2311" s="577"/>
      <c r="H2311" s="578"/>
      <c r="I2311" s="634"/>
      <c r="J2311" s="578"/>
    </row>
    <row r="2312" spans="1:10" x14ac:dyDescent="0.35">
      <c r="A2312" s="565">
        <v>219007</v>
      </c>
      <c r="B2312" s="554" t="s">
        <v>317</v>
      </c>
      <c r="C2312" s="637" t="s">
        <v>674</v>
      </c>
      <c r="D2312" s="638" t="s">
        <v>319</v>
      </c>
      <c r="E2312" s="639">
        <v>2</v>
      </c>
      <c r="F2312" s="640"/>
      <c r="G2312" s="570">
        <v>62940</v>
      </c>
      <c r="H2312" s="571">
        <f>TRUNC(E2312* (1 + F2312 / 100) * G2312,2)</f>
        <v>125880</v>
      </c>
      <c r="I2312" s="783" t="e">
        <f>I2305 * (E2312 * (1+F2312/100))</f>
        <v>#REF!</v>
      </c>
      <c r="J2312" s="578" t="e">
        <f>I2305*H2312</f>
        <v>#REF!</v>
      </c>
    </row>
    <row r="2313" spans="1:10" x14ac:dyDescent="0.35">
      <c r="A2313" s="565">
        <v>207500</v>
      </c>
      <c r="B2313" s="556"/>
      <c r="C2313" s="637" t="s">
        <v>349</v>
      </c>
      <c r="D2313" s="638" t="s">
        <v>350</v>
      </c>
      <c r="E2313" s="639">
        <v>38.514400000000002</v>
      </c>
      <c r="F2313" s="640"/>
      <c r="G2313" s="570">
        <v>12606</v>
      </c>
      <c r="H2313" s="571">
        <f>TRUNC(E2313* (1 + F2313 / 100) * G2313,2)</f>
        <v>485512.52</v>
      </c>
      <c r="I2313" s="749" t="e">
        <f>I2305 * (E2313 * (1+F2313/100))</f>
        <v>#REF!</v>
      </c>
      <c r="J2313" s="757" t="e">
        <f>I2305*H2313</f>
        <v>#REF!</v>
      </c>
    </row>
    <row r="2314" spans="1:10" x14ac:dyDescent="0.35">
      <c r="A2314" s="582" t="s">
        <v>320</v>
      </c>
      <c r="B2314" s="554"/>
      <c r="C2314" s="630"/>
      <c r="D2314" s="631"/>
      <c r="E2314" s="554"/>
      <c r="F2314" s="555"/>
      <c r="G2314" s="577" t="s">
        <v>381</v>
      </c>
      <c r="H2314" s="635">
        <f>SUM(H2311:H2313)</f>
        <v>611392.52</v>
      </c>
      <c r="I2314" s="636"/>
      <c r="J2314" s="635" t="e">
        <f>SUM(J2311:J2313)</f>
        <v>#REF!</v>
      </c>
    </row>
    <row r="2315" spans="1:10" x14ac:dyDescent="0.35">
      <c r="A2315" s="565" t="s">
        <v>322</v>
      </c>
      <c r="B2315" s="554"/>
      <c r="C2315" s="641" t="s">
        <v>323</v>
      </c>
      <c r="D2315" s="631"/>
      <c r="E2315" s="554"/>
      <c r="F2315" s="555"/>
      <c r="G2315" s="577"/>
      <c r="H2315" s="578"/>
      <c r="I2315" s="634"/>
      <c r="J2315" s="578"/>
    </row>
    <row r="2316" spans="1:10" x14ac:dyDescent="0.35">
      <c r="A2316" s="565">
        <v>300026</v>
      </c>
      <c r="B2316" s="556"/>
      <c r="C2316" s="637" t="s">
        <v>324</v>
      </c>
      <c r="D2316" s="638" t="s">
        <v>189</v>
      </c>
      <c r="E2316" s="639">
        <v>3.4980000000000002</v>
      </c>
      <c r="F2316" s="640"/>
      <c r="G2316" s="570">
        <v>2089</v>
      </c>
      <c r="H2316" s="571">
        <f>TRUNC(E2316* (1 + F2316 / 100) * G2316,2)</f>
        <v>7307.32</v>
      </c>
      <c r="I2316" s="749" t="e">
        <f>I2305 * (E2316 * (1+F2316/100))</f>
        <v>#REF!</v>
      </c>
      <c r="J2316" s="757" t="e">
        <f>I2305*H2316</f>
        <v>#REF!</v>
      </c>
    </row>
    <row r="2317" spans="1:10" x14ac:dyDescent="0.35">
      <c r="A2317" s="582" t="s">
        <v>325</v>
      </c>
      <c r="B2317" s="554"/>
      <c r="C2317" s="630"/>
      <c r="D2317" s="631"/>
      <c r="E2317" s="554"/>
      <c r="F2317" s="555"/>
      <c r="G2317" s="577" t="s">
        <v>326</v>
      </c>
      <c r="H2317" s="635">
        <f>SUM(H2315:H2316)</f>
        <v>7307.32</v>
      </c>
      <c r="I2317" s="636"/>
      <c r="J2317" s="635" t="e">
        <f>SUM(J2315:J2316)</f>
        <v>#REF!</v>
      </c>
    </row>
    <row r="2318" spans="1:10" x14ac:dyDescent="0.35">
      <c r="A2318" s="543" t="s">
        <v>327</v>
      </c>
      <c r="B2318" s="27"/>
      <c r="C2318" s="633" t="s">
        <v>328</v>
      </c>
      <c r="D2318" s="631"/>
      <c r="E2318" s="554"/>
      <c r="F2318" s="555"/>
      <c r="G2318" s="577"/>
      <c r="H2318" s="578"/>
      <c r="I2318" s="636"/>
      <c r="J2318" s="578"/>
    </row>
    <row r="2319" spans="1:10" x14ac:dyDescent="0.35">
      <c r="A2319" s="565"/>
      <c r="B2319" s="556"/>
      <c r="C2319" s="637"/>
      <c r="D2319" s="638"/>
      <c r="E2319" s="639"/>
      <c r="F2319" s="640"/>
      <c r="G2319" s="570"/>
      <c r="H2319" s="571"/>
      <c r="I2319" s="749"/>
      <c r="J2319" s="571"/>
    </row>
    <row r="2320" spans="1:10" x14ac:dyDescent="0.35">
      <c r="A2320" s="582" t="s">
        <v>329</v>
      </c>
      <c r="B2320" s="27"/>
      <c r="C2320" s="630"/>
      <c r="D2320" s="631"/>
      <c r="E2320" s="554"/>
      <c r="F2320" s="555"/>
      <c r="G2320" s="577" t="s">
        <v>383</v>
      </c>
      <c r="H2320" s="571">
        <f>SUM(H2318:H2318)</f>
        <v>0</v>
      </c>
      <c r="I2320" s="636"/>
      <c r="J2320" s="571">
        <f>SUM(J2318:J2318)</f>
        <v>0</v>
      </c>
    </row>
    <row r="2321" spans="1:10" x14ac:dyDescent="0.35">
      <c r="A2321" s="543"/>
      <c r="B2321" s="642"/>
      <c r="C2321" s="630"/>
      <c r="D2321" s="631"/>
      <c r="E2321" s="554"/>
      <c r="F2321" s="555"/>
      <c r="G2321" s="577"/>
      <c r="H2321" s="578"/>
      <c r="I2321" s="634"/>
      <c r="J2321" s="578"/>
    </row>
    <row r="2322" spans="1:10" ht="15" thickBot="1" x14ac:dyDescent="0.4">
      <c r="A2322" s="543" t="s">
        <v>92</v>
      </c>
      <c r="B2322" s="642"/>
      <c r="C2322" s="643"/>
      <c r="D2322" s="774"/>
      <c r="E2322" s="775"/>
      <c r="F2322" s="776" t="s">
        <v>331</v>
      </c>
      <c r="G2322" s="761">
        <f>SUM(H2306:H2321)/2</f>
        <v>634999.84000000008</v>
      </c>
      <c r="H2322" s="762">
        <f>IF($A$2="CD",IF($A$3=1,ROUND(SUM(H2306:H2321)/2,0),IF($A$3=3,ROUND(SUM(H2306:H2321)/2,-1),SUM(H2306:H2321)/2)),SUM(H2306:H2321)/2)</f>
        <v>635000</v>
      </c>
      <c r="I2322" s="595"/>
      <c r="J2322" s="762" t="e">
        <f>IF($A$2="CD",IF($A$3=1,ROUND(SUM(J2306:J2321)/2,0),IF($A$3=3,ROUND(SUM(J2306:J2321)/2,-1),SUM(J2306:J2321)/2)),SUM(J2306:J2321)/2)</f>
        <v>#REF!</v>
      </c>
    </row>
    <row r="2323" spans="1:10" ht="15" thickTop="1" x14ac:dyDescent="0.35">
      <c r="A2323" s="543" t="s">
        <v>364</v>
      </c>
      <c r="B2323" s="642"/>
      <c r="C2323" s="647" t="s">
        <v>256</v>
      </c>
      <c r="D2323" s="648"/>
      <c r="E2323" s="649"/>
      <c r="F2323" s="650"/>
      <c r="G2323" s="603"/>
      <c r="H2323" s="604"/>
      <c r="I2323" s="579"/>
      <c r="J2323" s="604"/>
    </row>
    <row r="2324" spans="1:10" x14ac:dyDescent="0.35">
      <c r="A2324" s="565" t="s">
        <v>263</v>
      </c>
      <c r="B2324" s="642"/>
      <c r="C2324" s="777" t="s">
        <v>234</v>
      </c>
      <c r="D2324" s="778"/>
      <c r="E2324" s="779"/>
      <c r="F2324" s="654">
        <f>$F$3</f>
        <v>0.15</v>
      </c>
      <c r="G2324" s="768"/>
      <c r="H2324" s="769">
        <f>ROUND(H2322*F2324,2)</f>
        <v>95250</v>
      </c>
      <c r="I2324" s="579"/>
      <c r="J2324" s="769" t="e">
        <f>ROUND(J2322*H2324,2)</f>
        <v>#REF!</v>
      </c>
    </row>
    <row r="2325" spans="1:10" x14ac:dyDescent="0.35">
      <c r="A2325" s="565" t="s">
        <v>365</v>
      </c>
      <c r="B2325" s="642"/>
      <c r="C2325" s="777" t="s">
        <v>236</v>
      </c>
      <c r="D2325" s="778"/>
      <c r="E2325" s="779"/>
      <c r="F2325" s="654">
        <f>$G$3</f>
        <v>0.02</v>
      </c>
      <c r="G2325" s="768"/>
      <c r="H2325" s="769">
        <f>ROUND(H2322*F2325,2)</f>
        <v>12700</v>
      </c>
      <c r="I2325" s="579"/>
      <c r="J2325" s="769" t="e">
        <f>ROUND(J2322*H2325,2)</f>
        <v>#REF!</v>
      </c>
    </row>
    <row r="2326" spans="1:10" x14ac:dyDescent="0.35">
      <c r="A2326" s="565" t="s">
        <v>265</v>
      </c>
      <c r="B2326" s="642"/>
      <c r="C2326" s="777" t="s">
        <v>238</v>
      </c>
      <c r="D2326" s="778"/>
      <c r="E2326" s="779"/>
      <c r="F2326" s="654">
        <f>$H$3</f>
        <v>0.05</v>
      </c>
      <c r="G2326" s="768"/>
      <c r="H2326" s="769">
        <f>ROUND(H2322*F2326,2)</f>
        <v>31750</v>
      </c>
      <c r="I2326" s="579"/>
      <c r="J2326" s="769" t="e">
        <f>ROUND(J2322*H2326,2)</f>
        <v>#REF!</v>
      </c>
    </row>
    <row r="2327" spans="1:10" x14ac:dyDescent="0.35">
      <c r="A2327" s="565" t="s">
        <v>267</v>
      </c>
      <c r="B2327" s="642"/>
      <c r="C2327" s="777" t="s">
        <v>242</v>
      </c>
      <c r="D2327" s="778"/>
      <c r="E2327" s="779"/>
      <c r="F2327" s="654">
        <f>$I$3</f>
        <v>0.19</v>
      </c>
      <c r="G2327" s="768"/>
      <c r="H2327" s="769">
        <f>ROUND(H2326*F2327,2)</f>
        <v>6032.5</v>
      </c>
      <c r="I2327" s="579"/>
      <c r="J2327" s="769" t="e">
        <f>ROUND(J2326*H2327,2)</f>
        <v>#REF!</v>
      </c>
    </row>
    <row r="2328" spans="1:10" x14ac:dyDescent="0.35">
      <c r="A2328" s="543" t="s">
        <v>366</v>
      </c>
      <c r="B2328" s="642"/>
      <c r="C2328" s="633" t="s">
        <v>367</v>
      </c>
      <c r="D2328" s="631"/>
      <c r="E2328" s="554"/>
      <c r="F2328" s="555"/>
      <c r="G2328" s="612"/>
      <c r="H2328" s="613">
        <f>SUM(H2324:H2327)</f>
        <v>145732.5</v>
      </c>
      <c r="I2328" s="588"/>
      <c r="J2328" s="613" t="e">
        <f>SUM(J2324:J2327)</f>
        <v>#REF!</v>
      </c>
    </row>
    <row r="2329" spans="1:10" ht="15" thickBot="1" x14ac:dyDescent="0.4">
      <c r="A2329" s="543" t="s">
        <v>368</v>
      </c>
      <c r="B2329" s="642"/>
      <c r="C2329" s="780"/>
      <c r="D2329" s="781"/>
      <c r="E2329" s="775"/>
      <c r="F2329" s="776" t="s">
        <v>369</v>
      </c>
      <c r="G2329" s="772">
        <f>H2328+H2322</f>
        <v>780732.5</v>
      </c>
      <c r="H2329" s="762">
        <f>IF($A$3=2,ROUND((H2322+H2328),2),IF($A$3=3,ROUND((H2322+H2328),-1),ROUND((H2322+H2328),0)))</f>
        <v>780733</v>
      </c>
      <c r="I2329" s="595"/>
      <c r="J2329" s="762" t="e">
        <f>IF($A$3=2,ROUND((J2322+J2328),2),IF($A$3=3,ROUND((J2322+J2328),-1),ROUND((J2322+J2328),0)))</f>
        <v>#REF!</v>
      </c>
    </row>
    <row r="2330" spans="1:10" ht="15" thickTop="1" x14ac:dyDescent="0.35">
      <c r="C2330" s="27"/>
      <c r="D2330" s="90"/>
      <c r="E2330" s="27"/>
      <c r="F2330" s="27"/>
      <c r="G2330" s="27"/>
      <c r="H2330" s="27"/>
      <c r="I2330" s="554"/>
      <c r="J2330" s="555"/>
    </row>
    <row r="2331" spans="1:10" x14ac:dyDescent="0.35">
      <c r="C2331" s="27"/>
      <c r="D2331" s="90"/>
      <c r="E2331" s="27"/>
      <c r="F2331" s="27"/>
      <c r="G2331" s="27"/>
      <c r="H2331" s="27"/>
      <c r="I2331" s="554"/>
      <c r="J2331" s="555"/>
    </row>
    <row r="2332" spans="1:10" x14ac:dyDescent="0.35">
      <c r="C2332" s="27"/>
      <c r="D2332" s="90"/>
      <c r="E2332" s="27"/>
      <c r="F2332" s="27"/>
      <c r="G2332" s="27"/>
      <c r="H2332" s="27"/>
      <c r="I2332" s="554"/>
      <c r="J2332" s="555"/>
    </row>
  </sheetData>
  <mergeCells count="89">
    <mergeCell ref="C2225:F2226"/>
    <mergeCell ref="C2251:F2252"/>
    <mergeCell ref="C2275:F2276"/>
    <mergeCell ref="C2304:F2305"/>
    <mergeCell ref="C2044:F2045"/>
    <mergeCell ref="C2071:F2072"/>
    <mergeCell ref="C2099:F2100"/>
    <mergeCell ref="C2130:F2131"/>
    <mergeCell ref="C2166:F2167"/>
    <mergeCell ref="C2196:F2197"/>
    <mergeCell ref="C2017:F2018"/>
    <mergeCell ref="C1701:F1702"/>
    <mergeCell ref="C1732:F1733"/>
    <mergeCell ref="C1761:F1762"/>
    <mergeCell ref="C1788:F1789"/>
    <mergeCell ref="C1815:F1816"/>
    <mergeCell ref="C1840:F1841"/>
    <mergeCell ref="C1869:F1870"/>
    <mergeCell ref="C1897:F1898"/>
    <mergeCell ref="C1930:F1931"/>
    <mergeCell ref="C1959:F1960"/>
    <mergeCell ref="C1990:F1991"/>
    <mergeCell ref="C1669:F1670"/>
    <mergeCell ref="C1361:F1362"/>
    <mergeCell ref="C1382:F1383"/>
    <mergeCell ref="C1411:F1412"/>
    <mergeCell ref="C1442:F1443"/>
    <mergeCell ref="C1468:F1469"/>
    <mergeCell ref="C1497:F1498"/>
    <mergeCell ref="C1527:F1528"/>
    <mergeCell ref="C1556:F1557"/>
    <mergeCell ref="C1585:F1586"/>
    <mergeCell ref="C1613:F1614"/>
    <mergeCell ref="C1641:F1642"/>
    <mergeCell ref="C1329:F1330"/>
    <mergeCell ref="C974:F975"/>
    <mergeCell ref="C1003:F1004"/>
    <mergeCell ref="C1045:F1046"/>
    <mergeCell ref="C1073:F1074"/>
    <mergeCell ref="C1100:F1101"/>
    <mergeCell ref="C1137:F1138"/>
    <mergeCell ref="C1164:F1165"/>
    <mergeCell ref="C1198:F1199"/>
    <mergeCell ref="C1232:F1233"/>
    <mergeCell ref="C1264:F1265"/>
    <mergeCell ref="C1293:F1294"/>
    <mergeCell ref="C949:F950"/>
    <mergeCell ref="C603:F604"/>
    <mergeCell ref="C635:F636"/>
    <mergeCell ref="C664:F665"/>
    <mergeCell ref="C693:F694"/>
    <mergeCell ref="C722:F723"/>
    <mergeCell ref="C751:F752"/>
    <mergeCell ref="C784:F785"/>
    <mergeCell ref="C813:F814"/>
    <mergeCell ref="C843:F844"/>
    <mergeCell ref="C881:F882"/>
    <mergeCell ref="C918:F919"/>
    <mergeCell ref="C576:F577"/>
    <mergeCell ref="C269:F270"/>
    <mergeCell ref="C295:F296"/>
    <mergeCell ref="C320:F321"/>
    <mergeCell ref="C352:F353"/>
    <mergeCell ref="C382:F383"/>
    <mergeCell ref="C403:F404"/>
    <mergeCell ref="C424:F425"/>
    <mergeCell ref="C456:F457"/>
    <mergeCell ref="C489:F490"/>
    <mergeCell ref="C519:F520"/>
    <mergeCell ref="C555:F556"/>
    <mergeCell ref="C239:F240"/>
    <mergeCell ref="C6:F7"/>
    <mergeCell ref="G7:H7"/>
    <mergeCell ref="C10:F11"/>
    <mergeCell ref="C33:F34"/>
    <mergeCell ref="C56:F57"/>
    <mergeCell ref="C79:F80"/>
    <mergeCell ref="C107:F108"/>
    <mergeCell ref="C138:F139"/>
    <mergeCell ref="C162:F163"/>
    <mergeCell ref="C186:F187"/>
    <mergeCell ref="C211:F212"/>
    <mergeCell ref="C4:E5"/>
    <mergeCell ref="F4:H5"/>
    <mergeCell ref="C1:C2"/>
    <mergeCell ref="D1:E2"/>
    <mergeCell ref="F1:F2"/>
    <mergeCell ref="G1:G2"/>
    <mergeCell ref="H1:H2"/>
  </mergeCells>
  <conditionalFormatting sqref="C6:F7">
    <cfRule type="cellIs" dxfId="13" priority="1" stopIfTrue="1" operator="equal">
      <formula>"ESCRIBA AQUÍ EL NOMBRE DE LA OBRA"</formula>
    </cfRule>
  </conditionalFormatting>
  <conditionalFormatting sqref="G6">
    <cfRule type="expression" dxfId="12" priority="3" stopIfTrue="1">
      <formula>$H$6=0</formula>
    </cfRule>
  </conditionalFormatting>
  <conditionalFormatting sqref="H6">
    <cfRule type="cellIs" dxfId="11" priority="2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590F0-4DBE-4BC1-89B5-687CD3B440D0}">
  <dimension ref="A1:J226"/>
  <sheetViews>
    <sheetView showGridLines="0" topLeftCell="C5" workbookViewId="0">
      <selection activeCell="C16" sqref="C16"/>
    </sheetView>
  </sheetViews>
  <sheetFormatPr baseColWidth="10" defaultRowHeight="14.5" x14ac:dyDescent="0.35"/>
  <cols>
    <col min="1" max="1" width="11.1796875" hidden="1" customWidth="1"/>
    <col min="2" max="2" width="0" hidden="1" customWidth="1"/>
    <col min="3" max="3" width="40" customWidth="1"/>
    <col min="4" max="4" width="9.1796875" customWidth="1"/>
    <col min="5" max="5" width="1.7265625" customWidth="1"/>
    <col min="6" max="6" width="0" hidden="1" customWidth="1"/>
    <col min="7" max="7" width="12.7265625" customWidth="1"/>
    <col min="8" max="8" width="0" hidden="1" customWidth="1"/>
    <col min="9" max="9" width="17.26953125" customWidth="1"/>
    <col min="10" max="10" width="17.7265625" customWidth="1"/>
  </cols>
  <sheetData>
    <row r="1" spans="1:10" hidden="1" x14ac:dyDescent="0.35"/>
    <row r="2" spans="1:10" hidden="1" x14ac:dyDescent="0.35"/>
    <row r="3" spans="1:10" hidden="1" x14ac:dyDescent="0.35"/>
    <row r="4" spans="1:10" ht="15" hidden="1" thickBot="1" x14ac:dyDescent="0.4"/>
    <row r="5" spans="1:10" ht="18" thickTop="1" x14ac:dyDescent="0.35">
      <c r="A5" s="784"/>
      <c r="B5" s="785"/>
      <c r="C5" s="917" t="str">
        <f>+PRESUPUESTO!B7</f>
        <v>FEDERACION NACIONAL DE CAFETEROS DE COLOMBIA</v>
      </c>
      <c r="D5" s="918"/>
      <c r="E5" s="786"/>
      <c r="F5" s="787"/>
      <c r="G5" s="881" t="s">
        <v>676</v>
      </c>
      <c r="H5" s="881"/>
      <c r="I5" s="881"/>
      <c r="J5" s="921"/>
    </row>
    <row r="6" spans="1:10" ht="17.5" x14ac:dyDescent="0.35">
      <c r="A6" s="788"/>
      <c r="B6" s="785"/>
      <c r="C6" s="919"/>
      <c r="D6" s="920"/>
      <c r="E6" s="789"/>
      <c r="F6" s="790"/>
      <c r="G6" s="884"/>
      <c r="H6" s="884"/>
      <c r="I6" s="884"/>
      <c r="J6" s="922"/>
    </row>
    <row r="7" spans="1:10" x14ac:dyDescent="0.35">
      <c r="A7" s="788"/>
      <c r="B7" s="785"/>
      <c r="C7" s="923">
        <f>PRESUPUESTO!C9</f>
        <v>0</v>
      </c>
      <c r="D7" s="924"/>
      <c r="E7" s="924"/>
      <c r="F7" s="924"/>
      <c r="G7" s="924"/>
      <c r="H7" s="925"/>
      <c r="I7" s="791" t="s">
        <v>85</v>
      </c>
      <c r="J7" s="792">
        <f>PRESUPUESTO!G9</f>
        <v>0</v>
      </c>
    </row>
    <row r="8" spans="1:10" ht="15" thickBot="1" x14ac:dyDescent="0.4">
      <c r="A8" s="793"/>
      <c r="B8" s="785"/>
      <c r="C8" s="926"/>
      <c r="D8" s="927"/>
      <c r="E8" s="927"/>
      <c r="F8" s="927"/>
      <c r="G8" s="927"/>
      <c r="H8" s="928"/>
      <c r="I8" s="929">
        <f>PRESUPUESTO!F10</f>
        <v>0</v>
      </c>
      <c r="J8" s="930"/>
    </row>
    <row r="9" spans="1:10" ht="15" thickTop="1" x14ac:dyDescent="0.35">
      <c r="A9" s="68"/>
      <c r="D9" s="68"/>
      <c r="E9" s="794"/>
      <c r="F9" s="68"/>
      <c r="G9" s="795"/>
      <c r="H9" s="795"/>
      <c r="I9" s="796"/>
      <c r="J9" s="797"/>
    </row>
    <row r="10" spans="1:10" x14ac:dyDescent="0.35">
      <c r="A10" s="798" t="s">
        <v>301</v>
      </c>
      <c r="B10" s="798"/>
      <c r="C10" s="799" t="s">
        <v>88</v>
      </c>
      <c r="D10" s="800" t="s">
        <v>89</v>
      </c>
      <c r="E10" s="801"/>
      <c r="F10" s="802"/>
      <c r="G10" s="803" t="s">
        <v>90</v>
      </c>
      <c r="H10" s="802"/>
      <c r="I10" s="804" t="s">
        <v>677</v>
      </c>
      <c r="J10" s="799" t="s">
        <v>95</v>
      </c>
    </row>
    <row r="14" spans="1:10" ht="16.5" x14ac:dyDescent="0.35">
      <c r="A14" s="805" t="s">
        <v>305</v>
      </c>
      <c r="C14" s="806" t="s">
        <v>306</v>
      </c>
      <c r="I14" s="807"/>
      <c r="J14" s="808">
        <f>SUM(J15:J169)</f>
        <v>0</v>
      </c>
    </row>
    <row r="15" spans="1:10" x14ac:dyDescent="0.35">
      <c r="A15" s="809" t="s">
        <v>301</v>
      </c>
      <c r="B15" s="809" t="s">
        <v>678</v>
      </c>
      <c r="C15" s="810" t="s">
        <v>88</v>
      </c>
      <c r="D15" s="811" t="s">
        <v>89</v>
      </c>
      <c r="E15" s="812"/>
      <c r="F15" s="813"/>
      <c r="G15" s="810" t="str">
        <f>IF($B$3&gt;1,"CANT.  / " &amp;$B$1,"CANT.")</f>
        <v>CANT.</v>
      </c>
      <c r="H15" s="813"/>
      <c r="I15" s="810" t="s">
        <v>677</v>
      </c>
      <c r="J15" s="814" t="str">
        <f>IF($B$3&gt;1,"VR.  / " &amp;$B$1,"VR.TOTAL")</f>
        <v>VR.TOTAL</v>
      </c>
    </row>
    <row r="16" spans="1:10" x14ac:dyDescent="0.35">
      <c r="A16" s="815">
        <v>119087</v>
      </c>
      <c r="B16" s="816"/>
      <c r="C16" s="816"/>
      <c r="D16" s="817"/>
      <c r="E16" s="818"/>
      <c r="F16" s="819"/>
      <c r="G16" s="816"/>
      <c r="H16" s="816"/>
      <c r="I16" s="820"/>
      <c r="J16" s="821">
        <f t="shared" ref="J16:J47" si="0">G16*I16</f>
        <v>0</v>
      </c>
    </row>
    <row r="17" spans="1:10" x14ac:dyDescent="0.35">
      <c r="A17" s="815">
        <v>100011</v>
      </c>
      <c r="B17" s="816" t="s">
        <v>344</v>
      </c>
      <c r="C17" s="816"/>
      <c r="D17" s="817"/>
      <c r="E17" s="818"/>
      <c r="F17" s="819"/>
      <c r="G17" s="816"/>
      <c r="H17" s="816"/>
      <c r="I17" s="820"/>
      <c r="J17" s="821">
        <f t="shared" si="0"/>
        <v>0</v>
      </c>
    </row>
    <row r="18" spans="1:10" x14ac:dyDescent="0.35">
      <c r="A18" s="815">
        <v>100014</v>
      </c>
      <c r="B18" s="816"/>
      <c r="C18" s="816"/>
      <c r="D18" s="817"/>
      <c r="E18" s="818"/>
      <c r="F18" s="819"/>
      <c r="G18" s="816"/>
      <c r="H18" s="816"/>
      <c r="I18" s="820"/>
      <c r="J18" s="821">
        <f t="shared" si="0"/>
        <v>0</v>
      </c>
    </row>
    <row r="19" spans="1:10" x14ac:dyDescent="0.35">
      <c r="A19" s="815">
        <v>100018</v>
      </c>
      <c r="B19" s="816"/>
      <c r="C19" s="816"/>
      <c r="D19" s="817"/>
      <c r="E19" s="818"/>
      <c r="F19" s="819"/>
      <c r="G19" s="816"/>
      <c r="H19" s="816"/>
      <c r="I19" s="820"/>
      <c r="J19" s="821">
        <f t="shared" si="0"/>
        <v>0</v>
      </c>
    </row>
    <row r="20" spans="1:10" x14ac:dyDescent="0.35">
      <c r="A20" s="815">
        <v>100053</v>
      </c>
      <c r="B20" s="816" t="s">
        <v>334</v>
      </c>
      <c r="C20" s="816"/>
      <c r="D20" s="817"/>
      <c r="E20" s="818"/>
      <c r="F20" s="819"/>
      <c r="G20" s="816"/>
      <c r="H20" s="816"/>
      <c r="I20" s="820"/>
      <c r="J20" s="821">
        <f t="shared" si="0"/>
        <v>0</v>
      </c>
    </row>
    <row r="21" spans="1:10" x14ac:dyDescent="0.35">
      <c r="A21" s="815">
        <v>103246</v>
      </c>
      <c r="B21" s="816" t="s">
        <v>458</v>
      </c>
      <c r="C21" s="816"/>
      <c r="D21" s="817"/>
      <c r="E21" s="818"/>
      <c r="F21" s="819"/>
      <c r="G21" s="816"/>
      <c r="H21" s="816"/>
      <c r="I21" s="820"/>
      <c r="J21" s="821">
        <f t="shared" si="0"/>
        <v>0</v>
      </c>
    </row>
    <row r="22" spans="1:10" x14ac:dyDescent="0.35">
      <c r="A22" s="815">
        <v>100065</v>
      </c>
      <c r="B22" s="816"/>
      <c r="C22" s="816"/>
      <c r="D22" s="817"/>
      <c r="E22" s="818"/>
      <c r="F22" s="819"/>
      <c r="G22" s="816"/>
      <c r="H22" s="816"/>
      <c r="I22" s="820"/>
      <c r="J22" s="821">
        <f t="shared" si="0"/>
        <v>0</v>
      </c>
    </row>
    <row r="23" spans="1:10" x14ac:dyDescent="0.35">
      <c r="A23" s="815">
        <v>100073</v>
      </c>
      <c r="B23" s="816" t="s">
        <v>511</v>
      </c>
      <c r="C23" s="816"/>
      <c r="D23" s="817"/>
      <c r="E23" s="818"/>
      <c r="F23" s="819"/>
      <c r="G23" s="816"/>
      <c r="H23" s="816"/>
      <c r="I23" s="820"/>
      <c r="J23" s="821">
        <f t="shared" si="0"/>
        <v>0</v>
      </c>
    </row>
    <row r="24" spans="1:10" x14ac:dyDescent="0.35">
      <c r="A24" s="815">
        <v>119096</v>
      </c>
      <c r="B24" s="816"/>
      <c r="C24" s="816"/>
      <c r="D24" s="817"/>
      <c r="E24" s="818"/>
      <c r="F24" s="819"/>
      <c r="G24" s="816"/>
      <c r="H24" s="816"/>
      <c r="I24" s="820"/>
      <c r="J24" s="821">
        <f t="shared" si="0"/>
        <v>0</v>
      </c>
    </row>
    <row r="25" spans="1:10" x14ac:dyDescent="0.35">
      <c r="A25" s="815">
        <v>100076</v>
      </c>
      <c r="B25" s="816" t="s">
        <v>356</v>
      </c>
      <c r="C25" s="816"/>
      <c r="D25" s="817"/>
      <c r="E25" s="818"/>
      <c r="F25" s="819"/>
      <c r="G25" s="816"/>
      <c r="H25" s="816"/>
      <c r="I25" s="820"/>
      <c r="J25" s="821">
        <f t="shared" si="0"/>
        <v>0</v>
      </c>
    </row>
    <row r="26" spans="1:10" x14ac:dyDescent="0.35">
      <c r="A26" s="815">
        <v>119099</v>
      </c>
      <c r="B26" s="816"/>
      <c r="C26" s="816"/>
      <c r="D26" s="817"/>
      <c r="E26" s="818"/>
      <c r="F26" s="819"/>
      <c r="G26" s="816"/>
      <c r="H26" s="816"/>
      <c r="I26" s="820"/>
      <c r="J26" s="821">
        <f t="shared" si="0"/>
        <v>0</v>
      </c>
    </row>
    <row r="27" spans="1:10" x14ac:dyDescent="0.35">
      <c r="A27" s="815">
        <v>109009</v>
      </c>
      <c r="B27" s="816"/>
      <c r="C27" s="816"/>
      <c r="D27" s="817"/>
      <c r="E27" s="818"/>
      <c r="F27" s="819"/>
      <c r="G27" s="816"/>
      <c r="H27" s="816"/>
      <c r="I27" s="820"/>
      <c r="J27" s="821">
        <f t="shared" si="0"/>
        <v>0</v>
      </c>
    </row>
    <row r="28" spans="1:10" x14ac:dyDescent="0.35">
      <c r="A28" s="815">
        <v>100107</v>
      </c>
      <c r="B28" s="816" t="s">
        <v>458</v>
      </c>
      <c r="C28" s="816"/>
      <c r="D28" s="817"/>
      <c r="E28" s="818"/>
      <c r="F28" s="819"/>
      <c r="G28" s="816"/>
      <c r="H28" s="816"/>
      <c r="I28" s="820"/>
      <c r="J28" s="821">
        <f t="shared" si="0"/>
        <v>0</v>
      </c>
    </row>
    <row r="29" spans="1:10" x14ac:dyDescent="0.35">
      <c r="A29" s="815">
        <v>100109</v>
      </c>
      <c r="B29" s="816" t="s">
        <v>458</v>
      </c>
      <c r="C29" s="816"/>
      <c r="D29" s="817"/>
      <c r="E29" s="818"/>
      <c r="F29" s="819"/>
      <c r="G29" s="816"/>
      <c r="H29" s="816"/>
      <c r="I29" s="820"/>
      <c r="J29" s="821">
        <f t="shared" si="0"/>
        <v>0</v>
      </c>
    </row>
    <row r="30" spans="1:10" x14ac:dyDescent="0.35">
      <c r="A30" s="815">
        <v>100122</v>
      </c>
      <c r="B30" s="816" t="s">
        <v>307</v>
      </c>
      <c r="C30" s="816"/>
      <c r="D30" s="817"/>
      <c r="E30" s="818"/>
      <c r="F30" s="819"/>
      <c r="G30" s="816"/>
      <c r="H30" s="816"/>
      <c r="I30" s="820"/>
      <c r="J30" s="821">
        <f t="shared" si="0"/>
        <v>0</v>
      </c>
    </row>
    <row r="31" spans="1:10" x14ac:dyDescent="0.35">
      <c r="A31" s="815">
        <v>100123</v>
      </c>
      <c r="B31" s="816" t="s">
        <v>307</v>
      </c>
      <c r="C31" s="816"/>
      <c r="D31" s="817"/>
      <c r="E31" s="818"/>
      <c r="F31" s="819"/>
      <c r="G31" s="816"/>
      <c r="H31" s="816"/>
      <c r="I31" s="820"/>
      <c r="J31" s="821">
        <f t="shared" si="0"/>
        <v>0</v>
      </c>
    </row>
    <row r="32" spans="1:10" x14ac:dyDescent="0.35">
      <c r="A32" s="815">
        <v>100124</v>
      </c>
      <c r="B32" s="816" t="s">
        <v>307</v>
      </c>
      <c r="C32" s="816"/>
      <c r="D32" s="817"/>
      <c r="E32" s="818"/>
      <c r="F32" s="819"/>
      <c r="G32" s="816"/>
      <c r="H32" s="816"/>
      <c r="I32" s="820"/>
      <c r="J32" s="821">
        <f t="shared" si="0"/>
        <v>0</v>
      </c>
    </row>
    <row r="33" spans="1:10" x14ac:dyDescent="0.35">
      <c r="A33" s="815">
        <v>117014</v>
      </c>
      <c r="B33" s="816"/>
      <c r="C33" s="816"/>
      <c r="D33" s="817"/>
      <c r="E33" s="818"/>
      <c r="F33" s="819"/>
      <c r="G33" s="816"/>
      <c r="H33" s="816"/>
      <c r="I33" s="820"/>
      <c r="J33" s="821">
        <f t="shared" si="0"/>
        <v>0</v>
      </c>
    </row>
    <row r="34" spans="1:10" x14ac:dyDescent="0.35">
      <c r="A34" s="815">
        <v>117015</v>
      </c>
      <c r="B34" s="816"/>
      <c r="C34" s="816"/>
      <c r="D34" s="817"/>
      <c r="E34" s="818"/>
      <c r="F34" s="819"/>
      <c r="G34" s="816"/>
      <c r="H34" s="816"/>
      <c r="I34" s="820"/>
      <c r="J34" s="821">
        <f t="shared" si="0"/>
        <v>0</v>
      </c>
    </row>
    <row r="35" spans="1:10" x14ac:dyDescent="0.35">
      <c r="A35" s="815">
        <v>119105</v>
      </c>
      <c r="B35" s="816"/>
      <c r="C35" s="816"/>
      <c r="D35" s="817"/>
      <c r="E35" s="818"/>
      <c r="F35" s="819"/>
      <c r="G35" s="816"/>
      <c r="H35" s="816"/>
      <c r="I35" s="820"/>
      <c r="J35" s="821">
        <f t="shared" si="0"/>
        <v>0</v>
      </c>
    </row>
    <row r="36" spans="1:10" x14ac:dyDescent="0.35">
      <c r="A36" s="815">
        <v>100160</v>
      </c>
      <c r="B36" s="816"/>
      <c r="C36" s="816"/>
      <c r="D36" s="817"/>
      <c r="E36" s="818"/>
      <c r="F36" s="819"/>
      <c r="G36" s="816"/>
      <c r="H36" s="816"/>
      <c r="I36" s="820"/>
      <c r="J36" s="821">
        <f t="shared" si="0"/>
        <v>0</v>
      </c>
    </row>
    <row r="37" spans="1:10" x14ac:dyDescent="0.35">
      <c r="A37" s="815">
        <v>119002</v>
      </c>
      <c r="B37" s="816"/>
      <c r="C37" s="816"/>
      <c r="D37" s="817"/>
      <c r="E37" s="818"/>
      <c r="F37" s="819"/>
      <c r="G37" s="816"/>
      <c r="H37" s="816"/>
      <c r="I37" s="820"/>
      <c r="J37" s="821">
        <f t="shared" si="0"/>
        <v>0</v>
      </c>
    </row>
    <row r="38" spans="1:10" x14ac:dyDescent="0.35">
      <c r="A38" s="815">
        <v>119075</v>
      </c>
      <c r="B38" s="816"/>
      <c r="C38" s="816"/>
      <c r="D38" s="817"/>
      <c r="E38" s="818"/>
      <c r="F38" s="819"/>
      <c r="G38" s="816"/>
      <c r="H38" s="816"/>
      <c r="I38" s="820"/>
      <c r="J38" s="821">
        <f t="shared" si="0"/>
        <v>0</v>
      </c>
    </row>
    <row r="39" spans="1:10" x14ac:dyDescent="0.35">
      <c r="A39" s="815">
        <v>100201</v>
      </c>
      <c r="B39" s="816" t="s">
        <v>422</v>
      </c>
      <c r="C39" s="816"/>
      <c r="D39" s="817"/>
      <c r="E39" s="818"/>
      <c r="F39" s="819"/>
      <c r="G39" s="816"/>
      <c r="H39" s="816"/>
      <c r="I39" s="820"/>
      <c r="J39" s="821">
        <f t="shared" si="0"/>
        <v>0</v>
      </c>
    </row>
    <row r="40" spans="1:10" x14ac:dyDescent="0.35">
      <c r="A40" s="815">
        <v>100203</v>
      </c>
      <c r="B40" s="816" t="s">
        <v>422</v>
      </c>
      <c r="C40" s="816"/>
      <c r="D40" s="817"/>
      <c r="E40" s="818"/>
      <c r="F40" s="819"/>
      <c r="G40" s="816"/>
      <c r="H40" s="816"/>
      <c r="I40" s="820"/>
      <c r="J40" s="821">
        <f t="shared" si="0"/>
        <v>0</v>
      </c>
    </row>
    <row r="41" spans="1:10" x14ac:dyDescent="0.35">
      <c r="A41" s="815">
        <v>119112</v>
      </c>
      <c r="B41" s="816"/>
      <c r="C41" s="816"/>
      <c r="D41" s="817"/>
      <c r="E41" s="818"/>
      <c r="F41" s="819"/>
      <c r="G41" s="816"/>
      <c r="H41" s="816"/>
      <c r="I41" s="820"/>
      <c r="J41" s="821">
        <f t="shared" si="0"/>
        <v>0</v>
      </c>
    </row>
    <row r="42" spans="1:10" x14ac:dyDescent="0.35">
      <c r="A42" s="815">
        <v>100213</v>
      </c>
      <c r="B42" s="816" t="s">
        <v>408</v>
      </c>
      <c r="C42" s="816"/>
      <c r="D42" s="817"/>
      <c r="E42" s="818"/>
      <c r="F42" s="819"/>
      <c r="G42" s="816"/>
      <c r="H42" s="816"/>
      <c r="I42" s="820"/>
      <c r="J42" s="821">
        <f t="shared" si="0"/>
        <v>0</v>
      </c>
    </row>
    <row r="43" spans="1:10" x14ac:dyDescent="0.35">
      <c r="A43" s="815">
        <v>100215</v>
      </c>
      <c r="B43" s="816" t="s">
        <v>408</v>
      </c>
      <c r="C43" s="816"/>
      <c r="D43" s="817"/>
      <c r="E43" s="818"/>
      <c r="F43" s="819"/>
      <c r="G43" s="816"/>
      <c r="H43" s="816"/>
      <c r="I43" s="820"/>
      <c r="J43" s="821">
        <f t="shared" si="0"/>
        <v>0</v>
      </c>
    </row>
    <row r="44" spans="1:10" x14ac:dyDescent="0.35">
      <c r="A44" s="815">
        <v>100219</v>
      </c>
      <c r="B44" s="816" t="s">
        <v>408</v>
      </c>
      <c r="C44" s="816"/>
      <c r="D44" s="817"/>
      <c r="E44" s="818"/>
      <c r="F44" s="819"/>
      <c r="G44" s="816"/>
      <c r="H44" s="816"/>
      <c r="I44" s="820"/>
      <c r="J44" s="821">
        <f t="shared" si="0"/>
        <v>0</v>
      </c>
    </row>
    <row r="45" spans="1:10" x14ac:dyDescent="0.35">
      <c r="A45" s="815">
        <v>100223</v>
      </c>
      <c r="B45" s="816" t="s">
        <v>408</v>
      </c>
      <c r="C45" s="816"/>
      <c r="D45" s="817"/>
      <c r="E45" s="818"/>
      <c r="F45" s="819"/>
      <c r="G45" s="816"/>
      <c r="H45" s="816"/>
      <c r="I45" s="820"/>
      <c r="J45" s="821">
        <f t="shared" si="0"/>
        <v>0</v>
      </c>
    </row>
    <row r="46" spans="1:10" x14ac:dyDescent="0.35">
      <c r="A46" s="815">
        <v>100290</v>
      </c>
      <c r="B46" s="816" t="s">
        <v>334</v>
      </c>
      <c r="C46" s="816"/>
      <c r="D46" s="817"/>
      <c r="E46" s="818"/>
      <c r="F46" s="819"/>
      <c r="G46" s="816"/>
      <c r="H46" s="816"/>
      <c r="I46" s="820"/>
      <c r="J46" s="821">
        <f t="shared" si="0"/>
        <v>0</v>
      </c>
    </row>
    <row r="47" spans="1:10" x14ac:dyDescent="0.35">
      <c r="A47" s="815">
        <v>119113</v>
      </c>
      <c r="B47" s="816"/>
      <c r="C47" s="816"/>
      <c r="D47" s="817"/>
      <c r="E47" s="818"/>
      <c r="F47" s="819"/>
      <c r="G47" s="816"/>
      <c r="H47" s="816"/>
      <c r="I47" s="820"/>
      <c r="J47" s="821">
        <f t="shared" si="0"/>
        <v>0</v>
      </c>
    </row>
    <row r="48" spans="1:10" x14ac:dyDescent="0.35">
      <c r="A48" s="815">
        <v>100292</v>
      </c>
      <c r="B48" s="816" t="s">
        <v>422</v>
      </c>
      <c r="C48" s="816"/>
      <c r="D48" s="817"/>
      <c r="E48" s="818"/>
      <c r="F48" s="819"/>
      <c r="G48" s="816"/>
      <c r="H48" s="816"/>
      <c r="I48" s="820"/>
      <c r="J48" s="821">
        <f t="shared" ref="J48:J79" si="1">G48*I48</f>
        <v>0</v>
      </c>
    </row>
    <row r="49" spans="1:10" x14ac:dyDescent="0.35">
      <c r="A49" s="815">
        <v>100293</v>
      </c>
      <c r="B49" s="816"/>
      <c r="C49" s="816"/>
      <c r="D49" s="817"/>
      <c r="E49" s="818"/>
      <c r="F49" s="819"/>
      <c r="G49" s="816"/>
      <c r="H49" s="816"/>
      <c r="I49" s="820"/>
      <c r="J49" s="821">
        <f t="shared" si="1"/>
        <v>0</v>
      </c>
    </row>
    <row r="50" spans="1:10" x14ac:dyDescent="0.35">
      <c r="A50" s="815">
        <v>117033</v>
      </c>
      <c r="B50" s="816"/>
      <c r="C50" s="816"/>
      <c r="D50" s="817"/>
      <c r="E50" s="818"/>
      <c r="F50" s="819"/>
      <c r="G50" s="816"/>
      <c r="H50" s="816"/>
      <c r="I50" s="820"/>
      <c r="J50" s="821">
        <f t="shared" si="1"/>
        <v>0</v>
      </c>
    </row>
    <row r="51" spans="1:10" x14ac:dyDescent="0.35">
      <c r="A51" s="815">
        <v>119121</v>
      </c>
      <c r="B51" s="816"/>
      <c r="C51" s="816"/>
      <c r="D51" s="817"/>
      <c r="E51" s="818"/>
      <c r="F51" s="819"/>
      <c r="G51" s="816"/>
      <c r="H51" s="816"/>
      <c r="I51" s="820"/>
      <c r="J51" s="821">
        <f t="shared" si="1"/>
        <v>0</v>
      </c>
    </row>
    <row r="52" spans="1:10" x14ac:dyDescent="0.35">
      <c r="A52" s="815">
        <v>100358</v>
      </c>
      <c r="B52" s="816"/>
      <c r="C52" s="816"/>
      <c r="D52" s="817"/>
      <c r="E52" s="818"/>
      <c r="F52" s="819"/>
      <c r="G52" s="816"/>
      <c r="H52" s="816"/>
      <c r="I52" s="820"/>
      <c r="J52" s="821">
        <f t="shared" si="1"/>
        <v>0</v>
      </c>
    </row>
    <row r="53" spans="1:10" x14ac:dyDescent="0.35">
      <c r="A53" s="815">
        <v>100377</v>
      </c>
      <c r="B53" s="816" t="s">
        <v>511</v>
      </c>
      <c r="C53" s="816"/>
      <c r="D53" s="817"/>
      <c r="E53" s="818"/>
      <c r="F53" s="819"/>
      <c r="G53" s="816"/>
      <c r="H53" s="816"/>
      <c r="I53" s="820"/>
      <c r="J53" s="821">
        <f t="shared" si="1"/>
        <v>0</v>
      </c>
    </row>
    <row r="54" spans="1:10" x14ac:dyDescent="0.35">
      <c r="A54" s="815">
        <v>119214</v>
      </c>
      <c r="B54" s="816"/>
      <c r="C54" s="816"/>
      <c r="D54" s="817"/>
      <c r="E54" s="818"/>
      <c r="F54" s="819"/>
      <c r="G54" s="816"/>
      <c r="H54" s="816"/>
      <c r="I54" s="820"/>
      <c r="J54" s="821">
        <f t="shared" si="1"/>
        <v>0</v>
      </c>
    </row>
    <row r="55" spans="1:10" x14ac:dyDescent="0.35">
      <c r="A55" s="815">
        <v>119122</v>
      </c>
      <c r="B55" s="816"/>
      <c r="C55" s="816"/>
      <c r="D55" s="817"/>
      <c r="E55" s="818"/>
      <c r="F55" s="819"/>
      <c r="G55" s="816"/>
      <c r="H55" s="816"/>
      <c r="I55" s="820"/>
      <c r="J55" s="821">
        <f t="shared" si="1"/>
        <v>0</v>
      </c>
    </row>
    <row r="56" spans="1:10" x14ac:dyDescent="0.35">
      <c r="A56" s="815">
        <v>109017</v>
      </c>
      <c r="B56" s="816"/>
      <c r="C56" s="816"/>
      <c r="D56" s="817"/>
      <c r="E56" s="818"/>
      <c r="F56" s="819"/>
      <c r="G56" s="816"/>
      <c r="H56" s="816"/>
      <c r="I56" s="820"/>
      <c r="J56" s="821">
        <f t="shared" si="1"/>
        <v>0</v>
      </c>
    </row>
    <row r="57" spans="1:10" x14ac:dyDescent="0.35">
      <c r="A57" s="815">
        <v>106149</v>
      </c>
      <c r="B57" s="816" t="s">
        <v>307</v>
      </c>
      <c r="C57" s="816"/>
      <c r="D57" s="817"/>
      <c r="E57" s="818"/>
      <c r="F57" s="819"/>
      <c r="G57" s="816"/>
      <c r="H57" s="816"/>
      <c r="I57" s="820"/>
      <c r="J57" s="821">
        <f t="shared" si="1"/>
        <v>0</v>
      </c>
    </row>
    <row r="58" spans="1:10" x14ac:dyDescent="0.35">
      <c r="A58" s="815">
        <v>100486</v>
      </c>
      <c r="B58" s="816" t="s">
        <v>444</v>
      </c>
      <c r="C58" s="816"/>
      <c r="D58" s="817"/>
      <c r="E58" s="818"/>
      <c r="F58" s="819"/>
      <c r="G58" s="816"/>
      <c r="H58" s="816"/>
      <c r="I58" s="820"/>
      <c r="J58" s="821">
        <f t="shared" si="1"/>
        <v>0</v>
      </c>
    </row>
    <row r="59" spans="1:10" x14ac:dyDescent="0.35">
      <c r="A59" s="815">
        <v>119128</v>
      </c>
      <c r="B59" s="816"/>
      <c r="C59" s="816"/>
      <c r="D59" s="817"/>
      <c r="E59" s="818"/>
      <c r="F59" s="819"/>
      <c r="G59" s="816"/>
      <c r="H59" s="816"/>
      <c r="I59" s="820"/>
      <c r="J59" s="821">
        <f t="shared" si="1"/>
        <v>0</v>
      </c>
    </row>
    <row r="60" spans="1:10" x14ac:dyDescent="0.35">
      <c r="A60" s="815">
        <v>103245</v>
      </c>
      <c r="B60" s="816" t="s">
        <v>307</v>
      </c>
      <c r="C60" s="816"/>
      <c r="D60" s="817"/>
      <c r="E60" s="818"/>
      <c r="F60" s="819"/>
      <c r="G60" s="816"/>
      <c r="H60" s="816"/>
      <c r="I60" s="820"/>
      <c r="J60" s="821">
        <f t="shared" si="1"/>
        <v>0</v>
      </c>
    </row>
    <row r="61" spans="1:10" x14ac:dyDescent="0.35">
      <c r="A61" s="815">
        <v>100557</v>
      </c>
      <c r="B61" s="816"/>
      <c r="C61" s="816"/>
      <c r="D61" s="817"/>
      <c r="E61" s="818"/>
      <c r="F61" s="819"/>
      <c r="G61" s="816"/>
      <c r="H61" s="816"/>
      <c r="I61" s="820"/>
      <c r="J61" s="821">
        <f t="shared" si="1"/>
        <v>0</v>
      </c>
    </row>
    <row r="62" spans="1:10" x14ac:dyDescent="0.35">
      <c r="A62" s="815">
        <v>100556</v>
      </c>
      <c r="B62" s="816"/>
      <c r="C62" s="816"/>
      <c r="D62" s="817"/>
      <c r="E62" s="818"/>
      <c r="F62" s="819"/>
      <c r="G62" s="816"/>
      <c r="H62" s="816"/>
      <c r="I62" s="820"/>
      <c r="J62" s="821">
        <f t="shared" si="1"/>
        <v>0</v>
      </c>
    </row>
    <row r="63" spans="1:10" x14ac:dyDescent="0.35">
      <c r="A63" s="815">
        <v>100558</v>
      </c>
      <c r="B63" s="816" t="s">
        <v>310</v>
      </c>
      <c r="C63" s="816"/>
      <c r="D63" s="817"/>
      <c r="E63" s="818"/>
      <c r="F63" s="819"/>
      <c r="G63" s="816"/>
      <c r="H63" s="816"/>
      <c r="I63" s="820"/>
      <c r="J63" s="821">
        <f t="shared" si="1"/>
        <v>0</v>
      </c>
    </row>
    <row r="64" spans="1:10" x14ac:dyDescent="0.35">
      <c r="A64" s="815">
        <v>100559</v>
      </c>
      <c r="B64" s="816" t="s">
        <v>310</v>
      </c>
      <c r="C64" s="816"/>
      <c r="D64" s="817"/>
      <c r="E64" s="818"/>
      <c r="F64" s="819"/>
      <c r="G64" s="816"/>
      <c r="H64" s="816"/>
      <c r="I64" s="820"/>
      <c r="J64" s="821">
        <f t="shared" si="1"/>
        <v>0</v>
      </c>
    </row>
    <row r="65" spans="1:10" x14ac:dyDescent="0.35">
      <c r="A65" s="815">
        <v>100579</v>
      </c>
      <c r="B65" s="816" t="s">
        <v>444</v>
      </c>
      <c r="C65" s="816"/>
      <c r="D65" s="817"/>
      <c r="E65" s="818"/>
      <c r="F65" s="819"/>
      <c r="G65" s="816"/>
      <c r="H65" s="816"/>
      <c r="I65" s="820"/>
      <c r="J65" s="821">
        <f t="shared" si="1"/>
        <v>0</v>
      </c>
    </row>
    <row r="66" spans="1:10" x14ac:dyDescent="0.35">
      <c r="A66" s="815">
        <v>117045</v>
      </c>
      <c r="B66" s="816"/>
      <c r="C66" s="816"/>
      <c r="D66" s="817"/>
      <c r="E66" s="818"/>
      <c r="F66" s="819"/>
      <c r="G66" s="816"/>
      <c r="H66" s="816"/>
      <c r="I66" s="820"/>
      <c r="J66" s="821">
        <f t="shared" si="1"/>
        <v>0</v>
      </c>
    </row>
    <row r="67" spans="1:10" x14ac:dyDescent="0.35">
      <c r="A67" s="815">
        <v>117046</v>
      </c>
      <c r="B67" s="816"/>
      <c r="C67" s="816"/>
      <c r="D67" s="817"/>
      <c r="E67" s="818"/>
      <c r="F67" s="819"/>
      <c r="G67" s="816"/>
      <c r="H67" s="816"/>
      <c r="I67" s="820"/>
      <c r="J67" s="821">
        <f t="shared" si="1"/>
        <v>0</v>
      </c>
    </row>
    <row r="68" spans="1:10" x14ac:dyDescent="0.35">
      <c r="A68" s="815">
        <v>117047</v>
      </c>
      <c r="B68" s="816"/>
      <c r="C68" s="816"/>
      <c r="D68" s="817"/>
      <c r="E68" s="818"/>
      <c r="F68" s="819"/>
      <c r="G68" s="816"/>
      <c r="H68" s="816"/>
      <c r="I68" s="820"/>
      <c r="J68" s="821">
        <f t="shared" si="1"/>
        <v>0</v>
      </c>
    </row>
    <row r="69" spans="1:10" x14ac:dyDescent="0.35">
      <c r="A69" s="815">
        <v>117048</v>
      </c>
      <c r="B69" s="816"/>
      <c r="C69" s="816"/>
      <c r="D69" s="817"/>
      <c r="E69" s="818"/>
      <c r="F69" s="819"/>
      <c r="G69" s="816"/>
      <c r="H69" s="816"/>
      <c r="I69" s="820"/>
      <c r="J69" s="821">
        <f t="shared" si="1"/>
        <v>0</v>
      </c>
    </row>
    <row r="70" spans="1:10" x14ac:dyDescent="0.35">
      <c r="A70" s="815">
        <v>119132</v>
      </c>
      <c r="B70" s="816"/>
      <c r="C70" s="816"/>
      <c r="D70" s="817"/>
      <c r="E70" s="818"/>
      <c r="F70" s="819"/>
      <c r="G70" s="816"/>
      <c r="H70" s="816"/>
      <c r="I70" s="820"/>
      <c r="J70" s="821">
        <f t="shared" si="1"/>
        <v>0</v>
      </c>
    </row>
    <row r="71" spans="1:10" x14ac:dyDescent="0.35">
      <c r="A71" s="815">
        <v>100592</v>
      </c>
      <c r="B71" s="816" t="s">
        <v>334</v>
      </c>
      <c r="C71" s="816"/>
      <c r="D71" s="817"/>
      <c r="E71" s="818"/>
      <c r="F71" s="819"/>
      <c r="G71" s="816"/>
      <c r="H71" s="816"/>
      <c r="I71" s="820"/>
      <c r="J71" s="821">
        <f t="shared" si="1"/>
        <v>0</v>
      </c>
    </row>
    <row r="72" spans="1:10" x14ac:dyDescent="0.35">
      <c r="A72" s="815">
        <v>100593</v>
      </c>
      <c r="B72" s="816"/>
      <c r="C72" s="816"/>
      <c r="D72" s="817"/>
      <c r="E72" s="818"/>
      <c r="F72" s="819"/>
      <c r="G72" s="816"/>
      <c r="H72" s="816"/>
      <c r="I72" s="820"/>
      <c r="J72" s="821">
        <f t="shared" si="1"/>
        <v>0</v>
      </c>
    </row>
    <row r="73" spans="1:10" x14ac:dyDescent="0.35">
      <c r="A73" s="815">
        <v>109922</v>
      </c>
      <c r="B73" s="816"/>
      <c r="C73" s="816"/>
      <c r="D73" s="817"/>
      <c r="E73" s="818"/>
      <c r="F73" s="819"/>
      <c r="G73" s="816"/>
      <c r="H73" s="816"/>
      <c r="I73" s="820"/>
      <c r="J73" s="821">
        <f t="shared" si="1"/>
        <v>0</v>
      </c>
    </row>
    <row r="74" spans="1:10" x14ac:dyDescent="0.35">
      <c r="A74" s="815">
        <v>100598</v>
      </c>
      <c r="B74" s="816" t="s">
        <v>422</v>
      </c>
      <c r="C74" s="816"/>
      <c r="D74" s="817"/>
      <c r="E74" s="818"/>
      <c r="F74" s="819"/>
      <c r="G74" s="816"/>
      <c r="H74" s="816"/>
      <c r="I74" s="820"/>
      <c r="J74" s="821">
        <f t="shared" si="1"/>
        <v>0</v>
      </c>
    </row>
    <row r="75" spans="1:10" x14ac:dyDescent="0.35">
      <c r="A75" s="815">
        <v>100601</v>
      </c>
      <c r="B75" s="816"/>
      <c r="C75" s="816"/>
      <c r="D75" s="817"/>
      <c r="E75" s="818"/>
      <c r="F75" s="819"/>
      <c r="G75" s="816"/>
      <c r="H75" s="816"/>
      <c r="I75" s="820"/>
      <c r="J75" s="821">
        <f t="shared" si="1"/>
        <v>0</v>
      </c>
    </row>
    <row r="76" spans="1:10" x14ac:dyDescent="0.35">
      <c r="A76" s="815">
        <v>117049</v>
      </c>
      <c r="B76" s="816"/>
      <c r="C76" s="816"/>
      <c r="D76" s="817"/>
      <c r="E76" s="818"/>
      <c r="F76" s="819"/>
      <c r="G76" s="816"/>
      <c r="H76" s="816"/>
      <c r="I76" s="820"/>
      <c r="J76" s="821">
        <f t="shared" si="1"/>
        <v>0</v>
      </c>
    </row>
    <row r="77" spans="1:10" x14ac:dyDescent="0.35">
      <c r="A77" s="815">
        <v>100606</v>
      </c>
      <c r="B77" s="816" t="s">
        <v>444</v>
      </c>
      <c r="C77" s="816"/>
      <c r="D77" s="817"/>
      <c r="E77" s="818"/>
      <c r="F77" s="819"/>
      <c r="G77" s="816"/>
      <c r="H77" s="816"/>
      <c r="I77" s="820"/>
      <c r="J77" s="821">
        <f t="shared" si="1"/>
        <v>0</v>
      </c>
    </row>
    <row r="78" spans="1:10" x14ac:dyDescent="0.35">
      <c r="A78" s="815">
        <v>100608</v>
      </c>
      <c r="B78" s="816" t="s">
        <v>334</v>
      </c>
      <c r="C78" s="816"/>
      <c r="D78" s="817"/>
      <c r="E78" s="818"/>
      <c r="F78" s="819"/>
      <c r="G78" s="816"/>
      <c r="H78" s="816"/>
      <c r="I78" s="820"/>
      <c r="J78" s="821">
        <f t="shared" si="1"/>
        <v>0</v>
      </c>
    </row>
    <row r="79" spans="1:10" x14ac:dyDescent="0.35">
      <c r="A79" s="815">
        <v>100610</v>
      </c>
      <c r="B79" s="816" t="s">
        <v>334</v>
      </c>
      <c r="C79" s="816"/>
      <c r="D79" s="817"/>
      <c r="E79" s="818"/>
      <c r="F79" s="819"/>
      <c r="G79" s="816"/>
      <c r="H79" s="816"/>
      <c r="I79" s="820"/>
      <c r="J79" s="821">
        <f t="shared" si="1"/>
        <v>0</v>
      </c>
    </row>
    <row r="80" spans="1:10" x14ac:dyDescent="0.35">
      <c r="A80" s="815">
        <v>100611</v>
      </c>
      <c r="B80" s="816"/>
      <c r="C80" s="816"/>
      <c r="D80" s="817"/>
      <c r="E80" s="818"/>
      <c r="F80" s="819"/>
      <c r="G80" s="816"/>
      <c r="H80" s="816"/>
      <c r="I80" s="820"/>
      <c r="J80" s="821">
        <f t="shared" ref="J80:J111" si="2">G80*I80</f>
        <v>0</v>
      </c>
    </row>
    <row r="81" spans="1:10" x14ac:dyDescent="0.35">
      <c r="A81" s="815">
        <v>119134</v>
      </c>
      <c r="B81" s="816"/>
      <c r="C81" s="816"/>
      <c r="D81" s="817"/>
      <c r="E81" s="818"/>
      <c r="F81" s="819"/>
      <c r="G81" s="816"/>
      <c r="H81" s="816"/>
      <c r="I81" s="820"/>
      <c r="J81" s="821">
        <f t="shared" si="2"/>
        <v>0</v>
      </c>
    </row>
    <row r="82" spans="1:10" x14ac:dyDescent="0.35">
      <c r="A82" s="815">
        <v>130006</v>
      </c>
      <c r="B82" s="816"/>
      <c r="C82" s="816"/>
      <c r="D82" s="817"/>
      <c r="E82" s="818"/>
      <c r="F82" s="819"/>
      <c r="G82" s="816"/>
      <c r="H82" s="816"/>
      <c r="I82" s="820"/>
      <c r="J82" s="821">
        <f t="shared" si="2"/>
        <v>0</v>
      </c>
    </row>
    <row r="83" spans="1:10" x14ac:dyDescent="0.35">
      <c r="A83" s="815">
        <v>100751</v>
      </c>
      <c r="B83" s="816"/>
      <c r="C83" s="816"/>
      <c r="D83" s="817"/>
      <c r="E83" s="818"/>
      <c r="F83" s="819"/>
      <c r="G83" s="816"/>
      <c r="H83" s="816"/>
      <c r="I83" s="820"/>
      <c r="J83" s="821">
        <f t="shared" si="2"/>
        <v>0</v>
      </c>
    </row>
    <row r="84" spans="1:10" x14ac:dyDescent="0.35">
      <c r="A84" s="815">
        <v>100769</v>
      </c>
      <c r="B84" s="816" t="s">
        <v>511</v>
      </c>
      <c r="C84" s="816"/>
      <c r="D84" s="817"/>
      <c r="E84" s="818"/>
      <c r="F84" s="819"/>
      <c r="G84" s="816"/>
      <c r="H84" s="816"/>
      <c r="I84" s="820"/>
      <c r="J84" s="821">
        <f t="shared" si="2"/>
        <v>0</v>
      </c>
    </row>
    <row r="85" spans="1:10" x14ac:dyDescent="0.35">
      <c r="A85" s="815">
        <v>100804</v>
      </c>
      <c r="B85" s="816" t="s">
        <v>398</v>
      </c>
      <c r="C85" s="816"/>
      <c r="D85" s="817"/>
      <c r="E85" s="818"/>
      <c r="F85" s="819"/>
      <c r="G85" s="816"/>
      <c r="H85" s="816"/>
      <c r="I85" s="820"/>
      <c r="J85" s="821">
        <f t="shared" si="2"/>
        <v>0</v>
      </c>
    </row>
    <row r="86" spans="1:10" x14ac:dyDescent="0.35">
      <c r="A86" s="815">
        <v>100806</v>
      </c>
      <c r="B86" s="816" t="s">
        <v>398</v>
      </c>
      <c r="C86" s="816"/>
      <c r="D86" s="817"/>
      <c r="E86" s="818"/>
      <c r="F86" s="819"/>
      <c r="G86" s="816"/>
      <c r="H86" s="816"/>
      <c r="I86" s="820"/>
      <c r="J86" s="821">
        <f t="shared" si="2"/>
        <v>0</v>
      </c>
    </row>
    <row r="87" spans="1:10" x14ac:dyDescent="0.35">
      <c r="A87" s="815">
        <v>109934</v>
      </c>
      <c r="B87" s="816"/>
      <c r="C87" s="816"/>
      <c r="D87" s="817"/>
      <c r="E87" s="818"/>
      <c r="F87" s="819"/>
      <c r="G87" s="816"/>
      <c r="H87" s="816"/>
      <c r="I87" s="820"/>
      <c r="J87" s="821">
        <f t="shared" si="2"/>
        <v>0</v>
      </c>
    </row>
    <row r="88" spans="1:10" x14ac:dyDescent="0.35">
      <c r="A88" s="815">
        <v>101904</v>
      </c>
      <c r="B88" s="816" t="s">
        <v>334</v>
      </c>
      <c r="C88" s="816"/>
      <c r="D88" s="817"/>
      <c r="E88" s="818"/>
      <c r="F88" s="819"/>
      <c r="G88" s="816"/>
      <c r="H88" s="816"/>
      <c r="I88" s="820"/>
      <c r="J88" s="821">
        <f t="shared" si="2"/>
        <v>0</v>
      </c>
    </row>
    <row r="89" spans="1:10" x14ac:dyDescent="0.35">
      <c r="A89" s="815">
        <v>130009</v>
      </c>
      <c r="B89" s="816"/>
      <c r="C89" s="816"/>
      <c r="D89" s="817"/>
      <c r="E89" s="818"/>
      <c r="F89" s="819"/>
      <c r="G89" s="816"/>
      <c r="H89" s="816"/>
      <c r="I89" s="820"/>
      <c r="J89" s="821">
        <f t="shared" si="2"/>
        <v>0</v>
      </c>
    </row>
    <row r="90" spans="1:10" x14ac:dyDescent="0.35">
      <c r="A90" s="815">
        <v>130011</v>
      </c>
      <c r="B90" s="816"/>
      <c r="C90" s="816"/>
      <c r="D90" s="817"/>
      <c r="E90" s="818"/>
      <c r="F90" s="819"/>
      <c r="G90" s="816"/>
      <c r="H90" s="816"/>
      <c r="I90" s="820"/>
      <c r="J90" s="821">
        <f t="shared" si="2"/>
        <v>0</v>
      </c>
    </row>
    <row r="91" spans="1:10" x14ac:dyDescent="0.35">
      <c r="A91" s="815">
        <v>119232</v>
      </c>
      <c r="B91" s="816"/>
      <c r="C91" s="816"/>
      <c r="D91" s="817"/>
      <c r="E91" s="818"/>
      <c r="F91" s="819"/>
      <c r="G91" s="816"/>
      <c r="H91" s="816"/>
      <c r="I91" s="820"/>
      <c r="J91" s="821">
        <f t="shared" si="2"/>
        <v>0</v>
      </c>
    </row>
    <row r="92" spans="1:10" x14ac:dyDescent="0.35">
      <c r="A92" s="815">
        <v>119231</v>
      </c>
      <c r="B92" s="816"/>
      <c r="C92" s="816"/>
      <c r="D92" s="817"/>
      <c r="E92" s="818"/>
      <c r="F92" s="819"/>
      <c r="G92" s="816"/>
      <c r="H92" s="816"/>
      <c r="I92" s="820"/>
      <c r="J92" s="821">
        <f t="shared" si="2"/>
        <v>0</v>
      </c>
    </row>
    <row r="93" spans="1:10" x14ac:dyDescent="0.35">
      <c r="A93" s="815">
        <v>103244</v>
      </c>
      <c r="B93" s="816" t="s">
        <v>458</v>
      </c>
      <c r="C93" s="816"/>
      <c r="D93" s="817"/>
      <c r="E93" s="818"/>
      <c r="F93" s="819"/>
      <c r="G93" s="816"/>
      <c r="H93" s="816"/>
      <c r="I93" s="820"/>
      <c r="J93" s="821">
        <f t="shared" si="2"/>
        <v>0</v>
      </c>
    </row>
    <row r="94" spans="1:10" x14ac:dyDescent="0.35">
      <c r="A94" s="815">
        <v>100882</v>
      </c>
      <c r="B94" s="816" t="s">
        <v>458</v>
      </c>
      <c r="C94" s="816"/>
      <c r="D94" s="817"/>
      <c r="E94" s="818"/>
      <c r="F94" s="819"/>
      <c r="G94" s="816"/>
      <c r="H94" s="816"/>
      <c r="I94" s="820"/>
      <c r="J94" s="821">
        <f t="shared" si="2"/>
        <v>0</v>
      </c>
    </row>
    <row r="95" spans="1:10" x14ac:dyDescent="0.35">
      <c r="A95" s="815">
        <v>100893</v>
      </c>
      <c r="B95" s="816" t="s">
        <v>458</v>
      </c>
      <c r="C95" s="816"/>
      <c r="D95" s="817"/>
      <c r="E95" s="818"/>
      <c r="F95" s="819"/>
      <c r="G95" s="816"/>
      <c r="H95" s="816"/>
      <c r="I95" s="820"/>
      <c r="J95" s="821">
        <f t="shared" si="2"/>
        <v>0</v>
      </c>
    </row>
    <row r="96" spans="1:10" x14ac:dyDescent="0.35">
      <c r="A96" s="815">
        <v>100900</v>
      </c>
      <c r="B96" s="816" t="s">
        <v>550</v>
      </c>
      <c r="C96" s="816"/>
      <c r="D96" s="817"/>
      <c r="E96" s="818"/>
      <c r="F96" s="819"/>
      <c r="G96" s="816"/>
      <c r="H96" s="816"/>
      <c r="I96" s="820"/>
      <c r="J96" s="821">
        <f t="shared" si="2"/>
        <v>0</v>
      </c>
    </row>
    <row r="97" spans="1:10" x14ac:dyDescent="0.35">
      <c r="A97" s="815">
        <v>100904</v>
      </c>
      <c r="B97" s="816" t="s">
        <v>422</v>
      </c>
      <c r="C97" s="816"/>
      <c r="D97" s="817"/>
      <c r="E97" s="818"/>
      <c r="F97" s="819"/>
      <c r="G97" s="816"/>
      <c r="H97" s="816"/>
      <c r="I97" s="820"/>
      <c r="J97" s="821">
        <f t="shared" si="2"/>
        <v>0</v>
      </c>
    </row>
    <row r="98" spans="1:10" x14ac:dyDescent="0.35">
      <c r="A98" s="815">
        <v>100932</v>
      </c>
      <c r="B98" s="816" t="s">
        <v>344</v>
      </c>
      <c r="C98" s="816"/>
      <c r="D98" s="817"/>
      <c r="E98" s="818"/>
      <c r="F98" s="819"/>
      <c r="G98" s="816"/>
      <c r="H98" s="816"/>
      <c r="I98" s="820"/>
      <c r="J98" s="821">
        <f t="shared" si="2"/>
        <v>0</v>
      </c>
    </row>
    <row r="99" spans="1:10" x14ac:dyDescent="0.35">
      <c r="A99" s="815">
        <v>100962</v>
      </c>
      <c r="B99" s="816" t="s">
        <v>307</v>
      </c>
      <c r="C99" s="816"/>
      <c r="D99" s="817"/>
      <c r="E99" s="818"/>
      <c r="F99" s="819"/>
      <c r="G99" s="816"/>
      <c r="H99" s="816"/>
      <c r="I99" s="820"/>
      <c r="J99" s="821">
        <f t="shared" si="2"/>
        <v>0</v>
      </c>
    </row>
    <row r="100" spans="1:10" x14ac:dyDescent="0.35">
      <c r="A100" s="815">
        <v>100974</v>
      </c>
      <c r="B100" s="816"/>
      <c r="C100" s="816"/>
      <c r="D100" s="817"/>
      <c r="E100" s="818"/>
      <c r="F100" s="819"/>
      <c r="G100" s="816"/>
      <c r="H100" s="816"/>
      <c r="I100" s="820"/>
      <c r="J100" s="821">
        <f t="shared" si="2"/>
        <v>0</v>
      </c>
    </row>
    <row r="101" spans="1:10" x14ac:dyDescent="0.35">
      <c r="A101" s="815">
        <v>100979</v>
      </c>
      <c r="B101" s="816" t="s">
        <v>422</v>
      </c>
      <c r="C101" s="816"/>
      <c r="D101" s="817"/>
      <c r="E101" s="818"/>
      <c r="F101" s="819"/>
      <c r="G101" s="816"/>
      <c r="H101" s="816"/>
      <c r="I101" s="820"/>
      <c r="J101" s="821">
        <f t="shared" si="2"/>
        <v>0</v>
      </c>
    </row>
    <row r="102" spans="1:10" x14ac:dyDescent="0.35">
      <c r="A102" s="815">
        <v>101008</v>
      </c>
      <c r="B102" s="816" t="s">
        <v>356</v>
      </c>
      <c r="C102" s="816"/>
      <c r="D102" s="817"/>
      <c r="E102" s="818"/>
      <c r="F102" s="819"/>
      <c r="G102" s="816"/>
      <c r="H102" s="816"/>
      <c r="I102" s="820"/>
      <c r="J102" s="821">
        <f t="shared" si="2"/>
        <v>0</v>
      </c>
    </row>
    <row r="103" spans="1:10" x14ac:dyDescent="0.35">
      <c r="A103" s="815">
        <v>101021</v>
      </c>
      <c r="B103" s="816" t="s">
        <v>398</v>
      </c>
      <c r="C103" s="816"/>
      <c r="D103" s="817"/>
      <c r="E103" s="818"/>
      <c r="F103" s="819"/>
      <c r="G103" s="816"/>
      <c r="H103" s="816"/>
      <c r="I103" s="820"/>
      <c r="J103" s="821">
        <f t="shared" si="2"/>
        <v>0</v>
      </c>
    </row>
    <row r="104" spans="1:10" x14ac:dyDescent="0.35">
      <c r="A104" s="815">
        <v>111068</v>
      </c>
      <c r="B104" s="816"/>
      <c r="C104" s="816"/>
      <c r="D104" s="817"/>
      <c r="E104" s="818"/>
      <c r="F104" s="819"/>
      <c r="G104" s="816"/>
      <c r="H104" s="816"/>
      <c r="I104" s="820"/>
      <c r="J104" s="821">
        <f t="shared" si="2"/>
        <v>0</v>
      </c>
    </row>
    <row r="105" spans="1:10" x14ac:dyDescent="0.35">
      <c r="A105" s="815">
        <v>105052</v>
      </c>
      <c r="B105" s="816" t="s">
        <v>533</v>
      </c>
      <c r="C105" s="816"/>
      <c r="D105" s="817"/>
      <c r="E105" s="818"/>
      <c r="F105" s="819"/>
      <c r="G105" s="816"/>
      <c r="H105" s="816"/>
      <c r="I105" s="820"/>
      <c r="J105" s="821">
        <f t="shared" si="2"/>
        <v>0</v>
      </c>
    </row>
    <row r="106" spans="1:10" x14ac:dyDescent="0.35">
      <c r="A106" s="815">
        <v>101069</v>
      </c>
      <c r="B106" s="816" t="s">
        <v>422</v>
      </c>
      <c r="C106" s="816"/>
      <c r="D106" s="817"/>
      <c r="E106" s="818"/>
      <c r="F106" s="819"/>
      <c r="G106" s="816"/>
      <c r="H106" s="816"/>
      <c r="I106" s="820"/>
      <c r="J106" s="821">
        <f t="shared" si="2"/>
        <v>0</v>
      </c>
    </row>
    <row r="107" spans="1:10" x14ac:dyDescent="0.35">
      <c r="A107" s="815">
        <v>119156</v>
      </c>
      <c r="B107" s="816"/>
      <c r="C107" s="816"/>
      <c r="D107" s="817"/>
      <c r="E107" s="818"/>
      <c r="F107" s="819"/>
      <c r="G107" s="816"/>
      <c r="H107" s="816"/>
      <c r="I107" s="820"/>
      <c r="J107" s="821">
        <f t="shared" si="2"/>
        <v>0</v>
      </c>
    </row>
    <row r="108" spans="1:10" x14ac:dyDescent="0.35">
      <c r="A108" s="815">
        <v>119157</v>
      </c>
      <c r="B108" s="816"/>
      <c r="C108" s="816"/>
      <c r="D108" s="817"/>
      <c r="E108" s="818"/>
      <c r="F108" s="819"/>
      <c r="G108" s="816"/>
      <c r="H108" s="816"/>
      <c r="I108" s="820"/>
      <c r="J108" s="821">
        <f t="shared" si="2"/>
        <v>0</v>
      </c>
    </row>
    <row r="109" spans="1:10" x14ac:dyDescent="0.35">
      <c r="A109" s="815">
        <v>130021</v>
      </c>
      <c r="B109" s="816"/>
      <c r="C109" s="816"/>
      <c r="D109" s="817"/>
      <c r="E109" s="818"/>
      <c r="F109" s="819"/>
      <c r="G109" s="816"/>
      <c r="H109" s="816"/>
      <c r="I109" s="820"/>
      <c r="J109" s="821">
        <f t="shared" si="2"/>
        <v>0</v>
      </c>
    </row>
    <row r="110" spans="1:10" x14ac:dyDescent="0.35">
      <c r="A110" s="815">
        <v>109066</v>
      </c>
      <c r="B110" s="816"/>
      <c r="C110" s="816"/>
      <c r="D110" s="817"/>
      <c r="E110" s="818"/>
      <c r="F110" s="819"/>
      <c r="G110" s="816"/>
      <c r="H110" s="816"/>
      <c r="I110" s="820"/>
      <c r="J110" s="821">
        <f t="shared" si="2"/>
        <v>0</v>
      </c>
    </row>
    <row r="111" spans="1:10" x14ac:dyDescent="0.35">
      <c r="A111" s="815">
        <v>101116</v>
      </c>
      <c r="B111" s="816" t="s">
        <v>334</v>
      </c>
      <c r="C111" s="816"/>
      <c r="D111" s="817"/>
      <c r="E111" s="818"/>
      <c r="F111" s="819"/>
      <c r="G111" s="816"/>
      <c r="H111" s="816"/>
      <c r="I111" s="820"/>
      <c r="J111" s="821">
        <f t="shared" si="2"/>
        <v>0</v>
      </c>
    </row>
    <row r="112" spans="1:10" x14ac:dyDescent="0.35">
      <c r="A112" s="815">
        <v>101117</v>
      </c>
      <c r="B112" s="816"/>
      <c r="C112" s="816"/>
      <c r="D112" s="817"/>
      <c r="E112" s="818"/>
      <c r="F112" s="819"/>
      <c r="G112" s="816"/>
      <c r="H112" s="816"/>
      <c r="I112" s="820"/>
      <c r="J112" s="821">
        <f t="shared" ref="J112:J143" si="3">G112*I112</f>
        <v>0</v>
      </c>
    </row>
    <row r="113" spans="1:10" x14ac:dyDescent="0.35">
      <c r="A113" s="815">
        <v>101131</v>
      </c>
      <c r="B113" s="816" t="s">
        <v>398</v>
      </c>
      <c r="C113" s="816"/>
      <c r="D113" s="817"/>
      <c r="E113" s="818"/>
      <c r="F113" s="819"/>
      <c r="G113" s="816"/>
      <c r="H113" s="816"/>
      <c r="I113" s="820"/>
      <c r="J113" s="821">
        <f t="shared" si="3"/>
        <v>0</v>
      </c>
    </row>
    <row r="114" spans="1:10" x14ac:dyDescent="0.35">
      <c r="A114" s="815">
        <v>109069</v>
      </c>
      <c r="B114" s="816"/>
      <c r="C114" s="816"/>
      <c r="D114" s="817"/>
      <c r="E114" s="818"/>
      <c r="F114" s="819"/>
      <c r="G114" s="816"/>
      <c r="H114" s="816"/>
      <c r="I114" s="820"/>
      <c r="J114" s="821">
        <f t="shared" si="3"/>
        <v>0</v>
      </c>
    </row>
    <row r="115" spans="1:10" x14ac:dyDescent="0.35">
      <c r="A115" s="815">
        <v>119160</v>
      </c>
      <c r="B115" s="816"/>
      <c r="C115" s="816"/>
      <c r="D115" s="817"/>
      <c r="E115" s="818"/>
      <c r="F115" s="819"/>
      <c r="G115" s="816"/>
      <c r="H115" s="816"/>
      <c r="I115" s="820"/>
      <c r="J115" s="821">
        <f t="shared" si="3"/>
        <v>0</v>
      </c>
    </row>
    <row r="116" spans="1:10" x14ac:dyDescent="0.35">
      <c r="A116" s="815">
        <v>117086</v>
      </c>
      <c r="B116" s="816"/>
      <c r="C116" s="816"/>
      <c r="D116" s="817"/>
      <c r="E116" s="818"/>
      <c r="F116" s="819"/>
      <c r="G116" s="816"/>
      <c r="H116" s="816"/>
      <c r="I116" s="820"/>
      <c r="J116" s="821">
        <f t="shared" si="3"/>
        <v>0</v>
      </c>
    </row>
    <row r="117" spans="1:10" x14ac:dyDescent="0.35">
      <c r="A117" s="815">
        <v>101173</v>
      </c>
      <c r="B117" s="816"/>
      <c r="C117" s="816"/>
      <c r="D117" s="817"/>
      <c r="E117" s="818"/>
      <c r="F117" s="819"/>
      <c r="G117" s="816"/>
      <c r="H117" s="816"/>
      <c r="I117" s="820"/>
      <c r="J117" s="821">
        <f t="shared" si="3"/>
        <v>0</v>
      </c>
    </row>
    <row r="118" spans="1:10" x14ac:dyDescent="0.35">
      <c r="A118" s="815">
        <v>101195</v>
      </c>
      <c r="B118" s="816"/>
      <c r="C118" s="816"/>
      <c r="D118" s="817"/>
      <c r="E118" s="818"/>
      <c r="F118" s="819"/>
      <c r="G118" s="816"/>
      <c r="H118" s="816"/>
      <c r="I118" s="820"/>
      <c r="J118" s="821">
        <f t="shared" si="3"/>
        <v>0</v>
      </c>
    </row>
    <row r="119" spans="1:10" x14ac:dyDescent="0.35">
      <c r="A119" s="815">
        <v>109081</v>
      </c>
      <c r="B119" s="816"/>
      <c r="C119" s="816"/>
      <c r="D119" s="817"/>
      <c r="E119" s="818"/>
      <c r="F119" s="819"/>
      <c r="G119" s="816"/>
      <c r="H119" s="816"/>
      <c r="I119" s="820"/>
      <c r="J119" s="821">
        <f t="shared" si="3"/>
        <v>0</v>
      </c>
    </row>
    <row r="120" spans="1:10" x14ac:dyDescent="0.35">
      <c r="A120" s="815">
        <v>119030</v>
      </c>
      <c r="B120" s="816"/>
      <c r="C120" s="816"/>
      <c r="D120" s="817"/>
      <c r="E120" s="818"/>
      <c r="F120" s="819"/>
      <c r="G120" s="816"/>
      <c r="H120" s="816"/>
      <c r="I120" s="820"/>
      <c r="J120" s="821">
        <f t="shared" si="3"/>
        <v>0</v>
      </c>
    </row>
    <row r="121" spans="1:10" x14ac:dyDescent="0.35">
      <c r="A121" s="815">
        <v>101197</v>
      </c>
      <c r="B121" s="816" t="s">
        <v>458</v>
      </c>
      <c r="C121" s="816"/>
      <c r="D121" s="817"/>
      <c r="E121" s="818"/>
      <c r="F121" s="819"/>
      <c r="G121" s="816"/>
      <c r="H121" s="816"/>
      <c r="I121" s="820"/>
      <c r="J121" s="821">
        <f t="shared" si="3"/>
        <v>0</v>
      </c>
    </row>
    <row r="122" spans="1:10" x14ac:dyDescent="0.35">
      <c r="A122" s="815">
        <v>111111</v>
      </c>
      <c r="B122" s="816"/>
      <c r="C122" s="816"/>
      <c r="D122" s="817"/>
      <c r="E122" s="818"/>
      <c r="F122" s="819"/>
      <c r="G122" s="816"/>
      <c r="H122" s="816"/>
      <c r="I122" s="820"/>
      <c r="J122" s="821">
        <f t="shared" si="3"/>
        <v>0</v>
      </c>
    </row>
    <row r="123" spans="1:10" x14ac:dyDescent="0.35">
      <c r="A123" s="815">
        <v>101625</v>
      </c>
      <c r="B123" s="816"/>
      <c r="C123" s="816"/>
      <c r="D123" s="817"/>
      <c r="E123" s="818"/>
      <c r="F123" s="819"/>
      <c r="G123" s="816"/>
      <c r="H123" s="816"/>
      <c r="I123" s="820"/>
      <c r="J123" s="821">
        <f t="shared" si="3"/>
        <v>0</v>
      </c>
    </row>
    <row r="124" spans="1:10" x14ac:dyDescent="0.35">
      <c r="A124" s="815">
        <v>115018</v>
      </c>
      <c r="B124" s="816"/>
      <c r="C124" s="816"/>
      <c r="D124" s="817"/>
      <c r="E124" s="818"/>
      <c r="F124" s="819"/>
      <c r="G124" s="816"/>
      <c r="H124" s="816"/>
      <c r="I124" s="820"/>
      <c r="J124" s="821">
        <f t="shared" si="3"/>
        <v>0</v>
      </c>
    </row>
    <row r="125" spans="1:10" x14ac:dyDescent="0.35">
      <c r="A125" s="815">
        <v>119031</v>
      </c>
      <c r="B125" s="816"/>
      <c r="C125" s="816"/>
      <c r="D125" s="817"/>
      <c r="E125" s="818"/>
      <c r="F125" s="819"/>
      <c r="G125" s="816"/>
      <c r="H125" s="816"/>
      <c r="I125" s="820"/>
      <c r="J125" s="821">
        <f t="shared" si="3"/>
        <v>0</v>
      </c>
    </row>
    <row r="126" spans="1:10" x14ac:dyDescent="0.35">
      <c r="A126" s="815">
        <v>101263</v>
      </c>
      <c r="B126" s="816" t="s">
        <v>334</v>
      </c>
      <c r="C126" s="816"/>
      <c r="D126" s="817"/>
      <c r="E126" s="818"/>
      <c r="F126" s="819"/>
      <c r="G126" s="816"/>
      <c r="H126" s="816"/>
      <c r="I126" s="820"/>
      <c r="J126" s="821">
        <f t="shared" si="3"/>
        <v>0</v>
      </c>
    </row>
    <row r="127" spans="1:10" x14ac:dyDescent="0.35">
      <c r="A127" s="815">
        <v>101278</v>
      </c>
      <c r="B127" s="816" t="s">
        <v>334</v>
      </c>
      <c r="C127" s="816"/>
      <c r="D127" s="817"/>
      <c r="E127" s="818"/>
      <c r="F127" s="819"/>
      <c r="G127" s="816"/>
      <c r="H127" s="816"/>
      <c r="I127" s="820"/>
      <c r="J127" s="821">
        <f t="shared" si="3"/>
        <v>0</v>
      </c>
    </row>
    <row r="128" spans="1:10" x14ac:dyDescent="0.35">
      <c r="A128" s="815">
        <v>101288</v>
      </c>
      <c r="B128" s="816"/>
      <c r="C128" s="816"/>
      <c r="D128" s="817"/>
      <c r="E128" s="818"/>
      <c r="F128" s="819"/>
      <c r="G128" s="816"/>
      <c r="H128" s="816"/>
      <c r="I128" s="820"/>
      <c r="J128" s="821">
        <f t="shared" si="3"/>
        <v>0</v>
      </c>
    </row>
    <row r="129" spans="1:10" x14ac:dyDescent="0.35">
      <c r="A129" s="815">
        <v>106158</v>
      </c>
      <c r="B129" s="816" t="s">
        <v>148</v>
      </c>
      <c r="C129" s="816"/>
      <c r="D129" s="817"/>
      <c r="E129" s="818"/>
      <c r="F129" s="819"/>
      <c r="G129" s="816"/>
      <c r="H129" s="816"/>
      <c r="I129" s="820"/>
      <c r="J129" s="821">
        <f t="shared" si="3"/>
        <v>0</v>
      </c>
    </row>
    <row r="130" spans="1:10" x14ac:dyDescent="0.35">
      <c r="A130" s="815">
        <v>106025</v>
      </c>
      <c r="B130" s="816" t="s">
        <v>148</v>
      </c>
      <c r="C130" s="816"/>
      <c r="D130" s="817"/>
      <c r="E130" s="818"/>
      <c r="F130" s="819"/>
      <c r="G130" s="816"/>
      <c r="H130" s="816"/>
      <c r="I130" s="820"/>
      <c r="J130" s="821">
        <f t="shared" si="3"/>
        <v>0</v>
      </c>
    </row>
    <row r="131" spans="1:10" x14ac:dyDescent="0.35">
      <c r="A131" s="815">
        <v>109092</v>
      </c>
      <c r="B131" s="816"/>
      <c r="C131" s="816"/>
      <c r="D131" s="817"/>
      <c r="E131" s="818"/>
      <c r="F131" s="819"/>
      <c r="G131" s="816"/>
      <c r="H131" s="816"/>
      <c r="I131" s="820"/>
      <c r="J131" s="821">
        <f t="shared" si="3"/>
        <v>0</v>
      </c>
    </row>
    <row r="132" spans="1:10" x14ac:dyDescent="0.35">
      <c r="A132" s="815">
        <v>101333</v>
      </c>
      <c r="B132" s="816"/>
      <c r="C132" s="816"/>
      <c r="D132" s="817"/>
      <c r="E132" s="818"/>
      <c r="F132" s="819"/>
      <c r="G132" s="816"/>
      <c r="H132" s="816"/>
      <c r="I132" s="820"/>
      <c r="J132" s="821">
        <f t="shared" si="3"/>
        <v>0</v>
      </c>
    </row>
    <row r="133" spans="1:10" x14ac:dyDescent="0.35">
      <c r="A133" s="815">
        <v>101365</v>
      </c>
      <c r="B133" s="816" t="s">
        <v>334</v>
      </c>
      <c r="C133" s="816"/>
      <c r="D133" s="817"/>
      <c r="E133" s="818"/>
      <c r="F133" s="819"/>
      <c r="G133" s="816"/>
      <c r="H133" s="816"/>
      <c r="I133" s="820"/>
      <c r="J133" s="821">
        <f t="shared" si="3"/>
        <v>0</v>
      </c>
    </row>
    <row r="134" spans="1:10" x14ac:dyDescent="0.35">
      <c r="A134" s="815">
        <v>107105</v>
      </c>
      <c r="B134" s="816" t="s">
        <v>334</v>
      </c>
      <c r="C134" s="816"/>
      <c r="D134" s="817"/>
      <c r="E134" s="818"/>
      <c r="F134" s="819"/>
      <c r="G134" s="816"/>
      <c r="H134" s="816"/>
      <c r="I134" s="820"/>
      <c r="J134" s="821">
        <f t="shared" si="3"/>
        <v>0</v>
      </c>
    </row>
    <row r="135" spans="1:10" x14ac:dyDescent="0.35">
      <c r="A135" s="815">
        <v>109100</v>
      </c>
      <c r="B135" s="816"/>
      <c r="C135" s="816"/>
      <c r="D135" s="817"/>
      <c r="E135" s="818"/>
      <c r="F135" s="819"/>
      <c r="G135" s="816"/>
      <c r="H135" s="816"/>
      <c r="I135" s="820"/>
      <c r="J135" s="821">
        <f t="shared" si="3"/>
        <v>0</v>
      </c>
    </row>
    <row r="136" spans="1:10" x14ac:dyDescent="0.35">
      <c r="A136" s="815">
        <v>101381</v>
      </c>
      <c r="B136" s="816" t="s">
        <v>148</v>
      </c>
      <c r="C136" s="816"/>
      <c r="D136" s="817"/>
      <c r="E136" s="818"/>
      <c r="F136" s="819"/>
      <c r="G136" s="816"/>
      <c r="H136" s="816"/>
      <c r="I136" s="820"/>
      <c r="J136" s="821">
        <f t="shared" si="3"/>
        <v>0</v>
      </c>
    </row>
    <row r="137" spans="1:10" x14ac:dyDescent="0.35">
      <c r="A137" s="815">
        <v>101382</v>
      </c>
      <c r="B137" s="816"/>
      <c r="C137" s="816"/>
      <c r="D137" s="817"/>
      <c r="E137" s="818"/>
      <c r="F137" s="819"/>
      <c r="G137" s="816"/>
      <c r="H137" s="816"/>
      <c r="I137" s="820"/>
      <c r="J137" s="821">
        <f t="shared" si="3"/>
        <v>0</v>
      </c>
    </row>
    <row r="138" spans="1:10" x14ac:dyDescent="0.35">
      <c r="A138" s="815">
        <v>105135</v>
      </c>
      <c r="B138" s="816" t="s">
        <v>356</v>
      </c>
      <c r="C138" s="816"/>
      <c r="D138" s="817"/>
      <c r="E138" s="818"/>
      <c r="F138" s="819"/>
      <c r="G138" s="816"/>
      <c r="H138" s="816"/>
      <c r="I138" s="820"/>
      <c r="J138" s="821">
        <f t="shared" si="3"/>
        <v>0</v>
      </c>
    </row>
    <row r="139" spans="1:10" x14ac:dyDescent="0.35">
      <c r="A139" s="815">
        <v>101507</v>
      </c>
      <c r="B139" s="816" t="s">
        <v>356</v>
      </c>
      <c r="C139" s="816"/>
      <c r="D139" s="817"/>
      <c r="E139" s="818"/>
      <c r="F139" s="819"/>
      <c r="G139" s="816"/>
      <c r="H139" s="816"/>
      <c r="I139" s="820"/>
      <c r="J139" s="821">
        <f t="shared" si="3"/>
        <v>0</v>
      </c>
    </row>
    <row r="140" spans="1:10" x14ac:dyDescent="0.35">
      <c r="A140" s="815">
        <v>101509</v>
      </c>
      <c r="B140" s="816" t="s">
        <v>356</v>
      </c>
      <c r="C140" s="816"/>
      <c r="D140" s="817"/>
      <c r="E140" s="818"/>
      <c r="F140" s="819"/>
      <c r="G140" s="816"/>
      <c r="H140" s="816"/>
      <c r="I140" s="820"/>
      <c r="J140" s="821">
        <f t="shared" si="3"/>
        <v>0</v>
      </c>
    </row>
    <row r="141" spans="1:10" x14ac:dyDescent="0.35">
      <c r="A141" s="815">
        <v>119069</v>
      </c>
      <c r="B141" s="816"/>
      <c r="C141" s="816"/>
      <c r="D141" s="817"/>
      <c r="E141" s="818"/>
      <c r="F141" s="819"/>
      <c r="G141" s="816"/>
      <c r="H141" s="816"/>
      <c r="I141" s="820"/>
      <c r="J141" s="821">
        <f t="shared" si="3"/>
        <v>0</v>
      </c>
    </row>
    <row r="142" spans="1:10" x14ac:dyDescent="0.35">
      <c r="A142" s="815">
        <v>119215</v>
      </c>
      <c r="B142" s="816"/>
      <c r="C142" s="816"/>
      <c r="D142" s="817"/>
      <c r="E142" s="818"/>
      <c r="F142" s="819"/>
      <c r="G142" s="816"/>
      <c r="H142" s="816"/>
      <c r="I142" s="820"/>
      <c r="J142" s="821">
        <f t="shared" si="3"/>
        <v>0</v>
      </c>
    </row>
    <row r="143" spans="1:10" x14ac:dyDescent="0.35">
      <c r="A143" s="815">
        <v>119189</v>
      </c>
      <c r="B143" s="816"/>
      <c r="C143" s="816"/>
      <c r="D143" s="817"/>
      <c r="E143" s="818"/>
      <c r="F143" s="819"/>
      <c r="G143" s="816"/>
      <c r="H143" s="816"/>
      <c r="I143" s="820"/>
      <c r="J143" s="821">
        <f t="shared" si="3"/>
        <v>0</v>
      </c>
    </row>
    <row r="144" spans="1:10" x14ac:dyDescent="0.35">
      <c r="A144" s="815">
        <v>115013</v>
      </c>
      <c r="B144" s="816"/>
      <c r="C144" s="816"/>
      <c r="D144" s="817"/>
      <c r="E144" s="818"/>
      <c r="F144" s="819"/>
      <c r="G144" s="816"/>
      <c r="H144" s="816"/>
      <c r="I144" s="820"/>
      <c r="J144" s="821">
        <f t="shared" ref="J144:J169" si="4">G144*I144</f>
        <v>0</v>
      </c>
    </row>
    <row r="145" spans="1:10" x14ac:dyDescent="0.35">
      <c r="A145" s="815">
        <v>109975</v>
      </c>
      <c r="B145" s="816"/>
      <c r="C145" s="816"/>
      <c r="D145" s="817"/>
      <c r="E145" s="818"/>
      <c r="F145" s="819"/>
      <c r="G145" s="816"/>
      <c r="H145" s="816"/>
      <c r="I145" s="820"/>
      <c r="J145" s="821">
        <f t="shared" si="4"/>
        <v>0</v>
      </c>
    </row>
    <row r="146" spans="1:10" x14ac:dyDescent="0.35">
      <c r="A146" s="815">
        <v>101605</v>
      </c>
      <c r="B146" s="816" t="s">
        <v>444</v>
      </c>
      <c r="C146" s="816"/>
      <c r="D146" s="817"/>
      <c r="E146" s="818"/>
      <c r="F146" s="819"/>
      <c r="G146" s="816"/>
      <c r="H146" s="816"/>
      <c r="I146" s="820"/>
      <c r="J146" s="821">
        <f t="shared" si="4"/>
        <v>0</v>
      </c>
    </row>
    <row r="147" spans="1:10" x14ac:dyDescent="0.35">
      <c r="A147" s="815">
        <v>130028</v>
      </c>
      <c r="B147" s="816"/>
      <c r="C147" s="816"/>
      <c r="D147" s="817"/>
      <c r="E147" s="818"/>
      <c r="F147" s="819"/>
      <c r="G147" s="816"/>
      <c r="H147" s="816"/>
      <c r="I147" s="820"/>
      <c r="J147" s="821">
        <f t="shared" si="4"/>
        <v>0</v>
      </c>
    </row>
    <row r="148" spans="1:10" x14ac:dyDescent="0.35">
      <c r="A148" s="815">
        <v>101631</v>
      </c>
      <c r="B148" s="816"/>
      <c r="C148" s="816"/>
      <c r="D148" s="817"/>
      <c r="E148" s="818"/>
      <c r="F148" s="819"/>
      <c r="G148" s="816"/>
      <c r="H148" s="816"/>
      <c r="I148" s="820"/>
      <c r="J148" s="821">
        <f t="shared" si="4"/>
        <v>0</v>
      </c>
    </row>
    <row r="149" spans="1:10" x14ac:dyDescent="0.35">
      <c r="A149" s="815">
        <v>101632</v>
      </c>
      <c r="B149" s="816"/>
      <c r="C149" s="816"/>
      <c r="D149" s="817"/>
      <c r="E149" s="818"/>
      <c r="F149" s="819"/>
      <c r="G149" s="816"/>
      <c r="H149" s="816"/>
      <c r="I149" s="820"/>
      <c r="J149" s="821">
        <f t="shared" si="4"/>
        <v>0</v>
      </c>
    </row>
    <row r="150" spans="1:10" x14ac:dyDescent="0.35">
      <c r="A150" s="815">
        <v>119196</v>
      </c>
      <c r="B150" s="816"/>
      <c r="C150" s="816"/>
      <c r="D150" s="817"/>
      <c r="E150" s="818"/>
      <c r="F150" s="819"/>
      <c r="G150" s="816"/>
      <c r="H150" s="816"/>
      <c r="I150" s="820"/>
      <c r="J150" s="821">
        <f t="shared" si="4"/>
        <v>0</v>
      </c>
    </row>
    <row r="151" spans="1:10" x14ac:dyDescent="0.35">
      <c r="A151" s="815">
        <v>101651</v>
      </c>
      <c r="B151" s="816" t="s">
        <v>422</v>
      </c>
      <c r="C151" s="816"/>
      <c r="D151" s="817"/>
      <c r="E151" s="818"/>
      <c r="F151" s="819"/>
      <c r="G151" s="816"/>
      <c r="H151" s="816"/>
      <c r="I151" s="820"/>
      <c r="J151" s="821">
        <f t="shared" si="4"/>
        <v>0</v>
      </c>
    </row>
    <row r="152" spans="1:10" x14ac:dyDescent="0.35">
      <c r="A152" s="815">
        <v>101657</v>
      </c>
      <c r="B152" s="816" t="s">
        <v>422</v>
      </c>
      <c r="C152" s="816"/>
      <c r="D152" s="817"/>
      <c r="E152" s="818"/>
      <c r="F152" s="819"/>
      <c r="G152" s="816"/>
      <c r="H152" s="816"/>
      <c r="I152" s="820"/>
      <c r="J152" s="821">
        <f t="shared" si="4"/>
        <v>0</v>
      </c>
    </row>
    <row r="153" spans="1:10" x14ac:dyDescent="0.35">
      <c r="A153" s="815">
        <v>119046</v>
      </c>
      <c r="B153" s="816"/>
      <c r="C153" s="816"/>
      <c r="D153" s="817"/>
      <c r="E153" s="818"/>
      <c r="F153" s="819"/>
      <c r="G153" s="816"/>
      <c r="H153" s="816"/>
      <c r="I153" s="820"/>
      <c r="J153" s="821">
        <f t="shared" si="4"/>
        <v>0</v>
      </c>
    </row>
    <row r="154" spans="1:10" x14ac:dyDescent="0.35">
      <c r="A154" s="815">
        <v>101717</v>
      </c>
      <c r="B154" s="816" t="s">
        <v>398</v>
      </c>
      <c r="C154" s="816"/>
      <c r="D154" s="817"/>
      <c r="E154" s="818"/>
      <c r="F154" s="819"/>
      <c r="G154" s="816"/>
      <c r="H154" s="816"/>
      <c r="I154" s="820"/>
      <c r="J154" s="821">
        <f t="shared" si="4"/>
        <v>0</v>
      </c>
    </row>
    <row r="155" spans="1:10" x14ac:dyDescent="0.35">
      <c r="A155" s="815">
        <v>113029</v>
      </c>
      <c r="B155" s="816"/>
      <c r="C155" s="816"/>
      <c r="D155" s="817"/>
      <c r="E155" s="818"/>
      <c r="F155" s="819"/>
      <c r="G155" s="816"/>
      <c r="H155" s="816"/>
      <c r="I155" s="820"/>
      <c r="J155" s="821">
        <f t="shared" si="4"/>
        <v>0</v>
      </c>
    </row>
    <row r="156" spans="1:10" x14ac:dyDescent="0.35">
      <c r="A156" s="815">
        <v>109121</v>
      </c>
      <c r="B156" s="816"/>
      <c r="C156" s="816"/>
      <c r="D156" s="817"/>
      <c r="E156" s="818"/>
      <c r="F156" s="819"/>
      <c r="G156" s="816"/>
      <c r="H156" s="816"/>
      <c r="I156" s="820"/>
      <c r="J156" s="821">
        <f t="shared" si="4"/>
        <v>0</v>
      </c>
    </row>
    <row r="157" spans="1:10" x14ac:dyDescent="0.35">
      <c r="A157" s="815">
        <v>101947</v>
      </c>
      <c r="B157" s="816"/>
      <c r="C157" s="816"/>
      <c r="D157" s="817"/>
      <c r="E157" s="818"/>
      <c r="F157" s="819"/>
      <c r="G157" s="816"/>
      <c r="H157" s="816"/>
      <c r="I157" s="820"/>
      <c r="J157" s="821">
        <f t="shared" si="4"/>
        <v>0</v>
      </c>
    </row>
    <row r="158" spans="1:10" x14ac:dyDescent="0.35">
      <c r="A158" s="815">
        <v>101948</v>
      </c>
      <c r="B158" s="816" t="s">
        <v>422</v>
      </c>
      <c r="C158" s="816"/>
      <c r="D158" s="817"/>
      <c r="E158" s="818"/>
      <c r="F158" s="819"/>
      <c r="G158" s="816"/>
      <c r="H158" s="816"/>
      <c r="I158" s="820"/>
      <c r="J158" s="821">
        <f t="shared" si="4"/>
        <v>0</v>
      </c>
    </row>
    <row r="159" spans="1:10" x14ac:dyDescent="0.35">
      <c r="A159" s="815">
        <v>106037</v>
      </c>
      <c r="B159" s="816" t="s">
        <v>334</v>
      </c>
      <c r="C159" s="816"/>
      <c r="D159" s="817"/>
      <c r="E159" s="818"/>
      <c r="F159" s="819"/>
      <c r="G159" s="816"/>
      <c r="H159" s="816"/>
      <c r="I159" s="820"/>
      <c r="J159" s="821">
        <f t="shared" si="4"/>
        <v>0</v>
      </c>
    </row>
    <row r="160" spans="1:10" x14ac:dyDescent="0.35">
      <c r="A160" s="815">
        <v>119076</v>
      </c>
      <c r="B160" s="816"/>
      <c r="C160" s="816"/>
      <c r="D160" s="817"/>
      <c r="E160" s="818"/>
      <c r="F160" s="819"/>
      <c r="G160" s="816"/>
      <c r="H160" s="816"/>
      <c r="I160" s="820"/>
      <c r="J160" s="821">
        <f t="shared" si="4"/>
        <v>0</v>
      </c>
    </row>
    <row r="161" spans="1:10" x14ac:dyDescent="0.35">
      <c r="A161" s="815">
        <v>109985</v>
      </c>
      <c r="B161" s="816"/>
      <c r="C161" s="816"/>
      <c r="D161" s="817"/>
      <c r="E161" s="818"/>
      <c r="F161" s="819"/>
      <c r="G161" s="816"/>
      <c r="H161" s="816"/>
      <c r="I161" s="820"/>
      <c r="J161" s="821">
        <f t="shared" si="4"/>
        <v>0</v>
      </c>
    </row>
    <row r="162" spans="1:10" x14ac:dyDescent="0.35">
      <c r="A162" s="815">
        <v>109989</v>
      </c>
      <c r="B162" s="816"/>
      <c r="C162" s="816"/>
      <c r="D162" s="817"/>
      <c r="E162" s="818"/>
      <c r="F162" s="819"/>
      <c r="G162" s="816"/>
      <c r="H162" s="816"/>
      <c r="I162" s="820"/>
      <c r="J162" s="821">
        <f t="shared" si="4"/>
        <v>0</v>
      </c>
    </row>
    <row r="163" spans="1:10" x14ac:dyDescent="0.35">
      <c r="A163" s="815">
        <v>102387</v>
      </c>
      <c r="B163" s="816" t="s">
        <v>398</v>
      </c>
      <c r="C163" s="816"/>
      <c r="D163" s="817"/>
      <c r="E163" s="818"/>
      <c r="F163" s="819"/>
      <c r="G163" s="816"/>
      <c r="H163" s="816"/>
      <c r="I163" s="820"/>
      <c r="J163" s="821">
        <f t="shared" si="4"/>
        <v>0</v>
      </c>
    </row>
    <row r="164" spans="1:10" x14ac:dyDescent="0.35">
      <c r="A164" s="815">
        <v>102396</v>
      </c>
      <c r="B164" s="816" t="s">
        <v>499</v>
      </c>
      <c r="C164" s="816"/>
      <c r="D164" s="817"/>
      <c r="E164" s="818"/>
      <c r="F164" s="819"/>
      <c r="G164" s="816"/>
      <c r="H164" s="816"/>
      <c r="I164" s="820"/>
      <c r="J164" s="821">
        <f t="shared" si="4"/>
        <v>0</v>
      </c>
    </row>
    <row r="165" spans="1:10" x14ac:dyDescent="0.35">
      <c r="A165" s="815">
        <v>103070</v>
      </c>
      <c r="B165" s="816" t="s">
        <v>501</v>
      </c>
      <c r="C165" s="816"/>
      <c r="D165" s="817"/>
      <c r="E165" s="818"/>
      <c r="F165" s="819"/>
      <c r="G165" s="816"/>
      <c r="H165" s="816"/>
      <c r="I165" s="820"/>
      <c r="J165" s="821">
        <f t="shared" si="4"/>
        <v>0</v>
      </c>
    </row>
    <row r="166" spans="1:10" x14ac:dyDescent="0.35">
      <c r="A166" s="815">
        <v>119213</v>
      </c>
      <c r="B166" s="816"/>
      <c r="C166" s="816"/>
      <c r="D166" s="817"/>
      <c r="E166" s="818"/>
      <c r="F166" s="819"/>
      <c r="G166" s="816"/>
      <c r="H166" s="816"/>
      <c r="I166" s="820"/>
      <c r="J166" s="821">
        <f t="shared" si="4"/>
        <v>0</v>
      </c>
    </row>
    <row r="167" spans="1:10" x14ac:dyDescent="0.35">
      <c r="A167" s="815">
        <v>102424</v>
      </c>
      <c r="B167" s="816"/>
      <c r="C167" s="816"/>
      <c r="D167" s="817"/>
      <c r="E167" s="818"/>
      <c r="F167" s="819"/>
      <c r="G167" s="816"/>
      <c r="H167" s="816"/>
      <c r="I167" s="820"/>
      <c r="J167" s="821">
        <f t="shared" si="4"/>
        <v>0</v>
      </c>
    </row>
    <row r="168" spans="1:10" x14ac:dyDescent="0.35">
      <c r="A168" s="815">
        <v>102436</v>
      </c>
      <c r="B168" s="816" t="s">
        <v>458</v>
      </c>
      <c r="C168" s="816"/>
      <c r="D168" s="817"/>
      <c r="E168" s="818"/>
      <c r="F168" s="819"/>
      <c r="G168" s="816"/>
      <c r="H168" s="816"/>
      <c r="I168" s="820"/>
      <c r="J168" s="821">
        <f t="shared" si="4"/>
        <v>0</v>
      </c>
    </row>
    <row r="169" spans="1:10" x14ac:dyDescent="0.35">
      <c r="A169" s="815">
        <v>102439</v>
      </c>
      <c r="B169" s="816"/>
      <c r="C169" s="816"/>
      <c r="D169" s="817"/>
      <c r="E169" s="818"/>
      <c r="F169" s="819"/>
      <c r="G169" s="816"/>
      <c r="H169" s="816"/>
      <c r="I169" s="820"/>
      <c r="J169" s="821">
        <f t="shared" si="4"/>
        <v>0</v>
      </c>
    </row>
    <row r="172" spans="1:10" ht="16.5" x14ac:dyDescent="0.35">
      <c r="A172" s="805" t="s">
        <v>316</v>
      </c>
      <c r="C172" s="806" t="s">
        <v>317</v>
      </c>
      <c r="J172" s="808">
        <f>SUM(J173:J199)</f>
        <v>0</v>
      </c>
    </row>
    <row r="173" spans="1:10" x14ac:dyDescent="0.35">
      <c r="A173" s="809" t="s">
        <v>301</v>
      </c>
      <c r="B173" s="809" t="s">
        <v>678</v>
      </c>
      <c r="C173" s="810" t="s">
        <v>88</v>
      </c>
      <c r="D173" s="811" t="s">
        <v>89</v>
      </c>
      <c r="E173" s="812"/>
      <c r="F173" s="813"/>
      <c r="G173" s="810" t="str">
        <f>IF($B$3&gt;1,"CANT.  / " &amp;$B$1,"CANT.")</f>
        <v>CANT.</v>
      </c>
      <c r="H173" s="813"/>
      <c r="I173" s="810" t="s">
        <v>677</v>
      </c>
      <c r="J173" s="814" t="str">
        <f>IF($B$3&gt;1,"VR.  / " &amp;$B$1,"VR.TOTAL")</f>
        <v>VR.TOTAL</v>
      </c>
    </row>
    <row r="174" spans="1:10" x14ac:dyDescent="0.35">
      <c r="A174" s="815">
        <v>200004</v>
      </c>
      <c r="B174" s="816"/>
      <c r="C174" s="816"/>
      <c r="D174" s="817"/>
      <c r="E174" s="818"/>
      <c r="F174" s="819"/>
      <c r="G174" s="816"/>
      <c r="H174" s="816"/>
      <c r="I174" s="820"/>
      <c r="J174" s="821">
        <f t="shared" ref="J174:J199" si="5">G174*I174</f>
        <v>0</v>
      </c>
    </row>
    <row r="175" spans="1:10" x14ac:dyDescent="0.35">
      <c r="A175" s="815">
        <v>200006</v>
      </c>
      <c r="B175" s="816" t="s">
        <v>317</v>
      </c>
      <c r="C175" s="816"/>
      <c r="D175" s="817"/>
      <c r="E175" s="818"/>
      <c r="F175" s="819"/>
      <c r="G175" s="816"/>
      <c r="H175" s="816"/>
      <c r="I175" s="820"/>
      <c r="J175" s="821">
        <f t="shared" si="5"/>
        <v>0</v>
      </c>
    </row>
    <row r="176" spans="1:10" x14ac:dyDescent="0.35">
      <c r="A176" s="815">
        <v>200007</v>
      </c>
      <c r="B176" s="816"/>
      <c r="C176" s="816"/>
      <c r="D176" s="817"/>
      <c r="E176" s="818"/>
      <c r="F176" s="819"/>
      <c r="G176" s="816"/>
      <c r="H176" s="816"/>
      <c r="I176" s="820"/>
      <c r="J176" s="821">
        <f t="shared" si="5"/>
        <v>0</v>
      </c>
    </row>
    <row r="177" spans="1:10" x14ac:dyDescent="0.35">
      <c r="A177" s="815">
        <v>200008</v>
      </c>
      <c r="B177" s="816" t="s">
        <v>317</v>
      </c>
      <c r="C177" s="816"/>
      <c r="D177" s="817"/>
      <c r="E177" s="818"/>
      <c r="F177" s="819"/>
      <c r="G177" s="816"/>
      <c r="H177" s="816"/>
      <c r="I177" s="820"/>
      <c r="J177" s="821">
        <f t="shared" si="5"/>
        <v>0</v>
      </c>
    </row>
    <row r="178" spans="1:10" x14ac:dyDescent="0.35">
      <c r="A178" s="815">
        <v>200009</v>
      </c>
      <c r="B178" s="816" t="s">
        <v>317</v>
      </c>
      <c r="C178" s="816"/>
      <c r="D178" s="817"/>
      <c r="E178" s="818"/>
      <c r="F178" s="819"/>
      <c r="G178" s="816"/>
      <c r="H178" s="816"/>
      <c r="I178" s="820"/>
      <c r="J178" s="821">
        <f t="shared" si="5"/>
        <v>0</v>
      </c>
    </row>
    <row r="179" spans="1:10" x14ac:dyDescent="0.35">
      <c r="A179" s="815">
        <v>200010</v>
      </c>
      <c r="B179" s="816" t="s">
        <v>317</v>
      </c>
      <c r="C179" s="816"/>
      <c r="D179" s="817"/>
      <c r="E179" s="818"/>
      <c r="F179" s="819"/>
      <c r="G179" s="816"/>
      <c r="H179" s="816"/>
      <c r="I179" s="820"/>
      <c r="J179" s="821">
        <f t="shared" si="5"/>
        <v>0</v>
      </c>
    </row>
    <row r="180" spans="1:10" x14ac:dyDescent="0.35">
      <c r="A180" s="815">
        <v>200011</v>
      </c>
      <c r="B180" s="816" t="s">
        <v>317</v>
      </c>
      <c r="C180" s="816"/>
      <c r="D180" s="817"/>
      <c r="E180" s="818"/>
      <c r="F180" s="819"/>
      <c r="G180" s="816"/>
      <c r="H180" s="816"/>
      <c r="I180" s="820"/>
      <c r="J180" s="821">
        <f t="shared" si="5"/>
        <v>0</v>
      </c>
    </row>
    <row r="181" spans="1:10" x14ac:dyDescent="0.35">
      <c r="A181" s="815">
        <v>200029</v>
      </c>
      <c r="B181" s="816"/>
      <c r="C181" s="816"/>
      <c r="D181" s="817"/>
      <c r="E181" s="818"/>
      <c r="F181" s="819"/>
      <c r="G181" s="816"/>
      <c r="H181" s="816"/>
      <c r="I181" s="820"/>
      <c r="J181" s="821">
        <f t="shared" si="5"/>
        <v>0</v>
      </c>
    </row>
    <row r="182" spans="1:10" x14ac:dyDescent="0.35">
      <c r="A182" s="815">
        <v>200015</v>
      </c>
      <c r="B182" s="816" t="s">
        <v>317</v>
      </c>
      <c r="C182" s="816"/>
      <c r="D182" s="817"/>
      <c r="E182" s="818"/>
      <c r="F182" s="819"/>
      <c r="G182" s="816"/>
      <c r="H182" s="816"/>
      <c r="I182" s="820"/>
      <c r="J182" s="821">
        <f t="shared" si="5"/>
        <v>0</v>
      </c>
    </row>
    <row r="183" spans="1:10" x14ac:dyDescent="0.35">
      <c r="A183" s="815">
        <v>200033</v>
      </c>
      <c r="B183" s="816" t="s">
        <v>317</v>
      </c>
      <c r="C183" s="816"/>
      <c r="D183" s="817"/>
      <c r="E183" s="818"/>
      <c r="F183" s="819"/>
      <c r="G183" s="816"/>
      <c r="H183" s="816"/>
      <c r="I183" s="820"/>
      <c r="J183" s="821">
        <f t="shared" si="5"/>
        <v>0</v>
      </c>
    </row>
    <row r="184" spans="1:10" x14ac:dyDescent="0.35">
      <c r="A184" s="815">
        <v>200017</v>
      </c>
      <c r="B184" s="816"/>
      <c r="C184" s="816"/>
      <c r="D184" s="817"/>
      <c r="E184" s="818"/>
      <c r="F184" s="819"/>
      <c r="G184" s="816"/>
      <c r="H184" s="816"/>
      <c r="I184" s="820"/>
      <c r="J184" s="821">
        <f t="shared" si="5"/>
        <v>0</v>
      </c>
    </row>
    <row r="185" spans="1:10" x14ac:dyDescent="0.35">
      <c r="A185" s="815">
        <v>200030</v>
      </c>
      <c r="B185" s="816" t="s">
        <v>317</v>
      </c>
      <c r="C185" s="816"/>
      <c r="D185" s="817"/>
      <c r="E185" s="818"/>
      <c r="F185" s="819"/>
      <c r="G185" s="816"/>
      <c r="H185" s="816"/>
      <c r="I185" s="820"/>
      <c r="J185" s="821">
        <f t="shared" si="5"/>
        <v>0</v>
      </c>
    </row>
    <row r="186" spans="1:10" x14ac:dyDescent="0.35">
      <c r="A186" s="815">
        <v>200018</v>
      </c>
      <c r="B186" s="816"/>
      <c r="C186" s="816"/>
      <c r="D186" s="817"/>
      <c r="E186" s="818"/>
      <c r="F186" s="819"/>
      <c r="G186" s="816"/>
      <c r="H186" s="816"/>
      <c r="I186" s="820"/>
      <c r="J186" s="821">
        <f t="shared" si="5"/>
        <v>0</v>
      </c>
    </row>
    <row r="187" spans="1:10" x14ac:dyDescent="0.35">
      <c r="A187" s="815">
        <v>200019</v>
      </c>
      <c r="B187" s="816" t="s">
        <v>317</v>
      </c>
      <c r="C187" s="816"/>
      <c r="D187" s="817"/>
      <c r="E187" s="818"/>
      <c r="F187" s="819"/>
      <c r="G187" s="816"/>
      <c r="H187" s="816"/>
      <c r="I187" s="820"/>
      <c r="J187" s="821">
        <f t="shared" si="5"/>
        <v>0</v>
      </c>
    </row>
    <row r="188" spans="1:10" x14ac:dyDescent="0.35">
      <c r="A188" s="815">
        <v>200022</v>
      </c>
      <c r="B188" s="816" t="s">
        <v>317</v>
      </c>
      <c r="C188" s="816"/>
      <c r="D188" s="817"/>
      <c r="E188" s="818"/>
      <c r="F188" s="819"/>
      <c r="G188" s="816"/>
      <c r="H188" s="816"/>
      <c r="I188" s="820"/>
      <c r="J188" s="821">
        <f t="shared" si="5"/>
        <v>0</v>
      </c>
    </row>
    <row r="189" spans="1:10" x14ac:dyDescent="0.35">
      <c r="A189" s="815">
        <v>200021</v>
      </c>
      <c r="B189" s="816"/>
      <c r="C189" s="816"/>
      <c r="D189" s="817"/>
      <c r="E189" s="818"/>
      <c r="F189" s="819"/>
      <c r="G189" s="816"/>
      <c r="H189" s="816"/>
      <c r="I189" s="820"/>
      <c r="J189" s="821">
        <f t="shared" si="5"/>
        <v>0</v>
      </c>
    </row>
    <row r="190" spans="1:10" x14ac:dyDescent="0.35">
      <c r="A190" s="815">
        <v>200023</v>
      </c>
      <c r="B190" s="816" t="s">
        <v>317</v>
      </c>
      <c r="C190" s="816"/>
      <c r="D190" s="817"/>
      <c r="E190" s="818"/>
      <c r="F190" s="819"/>
      <c r="G190" s="816"/>
      <c r="H190" s="816"/>
      <c r="I190" s="820"/>
      <c r="J190" s="821">
        <f t="shared" si="5"/>
        <v>0</v>
      </c>
    </row>
    <row r="191" spans="1:10" x14ac:dyDescent="0.35">
      <c r="A191" s="815">
        <v>200026</v>
      </c>
      <c r="B191" s="816"/>
      <c r="C191" s="816"/>
      <c r="D191" s="817"/>
      <c r="E191" s="818"/>
      <c r="F191" s="819"/>
      <c r="G191" s="816"/>
      <c r="H191" s="816"/>
      <c r="I191" s="820"/>
      <c r="J191" s="821">
        <f t="shared" si="5"/>
        <v>0</v>
      </c>
    </row>
    <row r="192" spans="1:10" x14ac:dyDescent="0.35">
      <c r="A192" s="815">
        <v>200025</v>
      </c>
      <c r="B192" s="816" t="s">
        <v>317</v>
      </c>
      <c r="C192" s="816"/>
      <c r="D192" s="817"/>
      <c r="E192" s="818"/>
      <c r="F192" s="819"/>
      <c r="G192" s="816"/>
      <c r="H192" s="816"/>
      <c r="I192" s="820"/>
      <c r="J192" s="821">
        <f t="shared" si="5"/>
        <v>0</v>
      </c>
    </row>
    <row r="193" spans="1:10" x14ac:dyDescent="0.35">
      <c r="A193" s="815">
        <v>200027</v>
      </c>
      <c r="B193" s="816" t="s">
        <v>317</v>
      </c>
      <c r="C193" s="816"/>
      <c r="D193" s="817"/>
      <c r="E193" s="818"/>
      <c r="F193" s="819"/>
      <c r="G193" s="816"/>
      <c r="H193" s="816"/>
      <c r="I193" s="820"/>
      <c r="J193" s="821">
        <f t="shared" si="5"/>
        <v>0</v>
      </c>
    </row>
    <row r="194" spans="1:10" x14ac:dyDescent="0.35">
      <c r="A194" s="815">
        <v>207500</v>
      </c>
      <c r="B194" s="816" t="s">
        <v>317</v>
      </c>
      <c r="C194" s="816"/>
      <c r="D194" s="817"/>
      <c r="E194" s="818"/>
      <c r="F194" s="819"/>
      <c r="G194" s="816"/>
      <c r="H194" s="816"/>
      <c r="I194" s="820"/>
      <c r="J194" s="821">
        <f t="shared" si="5"/>
        <v>0</v>
      </c>
    </row>
    <row r="195" spans="1:10" x14ac:dyDescent="0.35">
      <c r="A195" s="815">
        <v>207501</v>
      </c>
      <c r="B195" s="816"/>
      <c r="C195" s="816"/>
      <c r="D195" s="817"/>
      <c r="E195" s="818"/>
      <c r="F195" s="819"/>
      <c r="G195" s="816"/>
      <c r="H195" s="816"/>
      <c r="I195" s="820"/>
      <c r="J195" s="821">
        <f t="shared" si="5"/>
        <v>0</v>
      </c>
    </row>
    <row r="196" spans="1:10" x14ac:dyDescent="0.35">
      <c r="A196" s="815">
        <v>217001</v>
      </c>
      <c r="B196" s="816"/>
      <c r="C196" s="816"/>
      <c r="D196" s="817"/>
      <c r="E196" s="818"/>
      <c r="F196" s="819"/>
      <c r="G196" s="816"/>
      <c r="H196" s="816"/>
      <c r="I196" s="820"/>
      <c r="J196" s="821">
        <f t="shared" si="5"/>
        <v>0</v>
      </c>
    </row>
    <row r="197" spans="1:10" x14ac:dyDescent="0.35">
      <c r="A197" s="815">
        <v>207104</v>
      </c>
      <c r="B197" s="816" t="s">
        <v>317</v>
      </c>
      <c r="C197" s="816"/>
      <c r="D197" s="817"/>
      <c r="E197" s="818"/>
      <c r="F197" s="819"/>
      <c r="G197" s="816"/>
      <c r="H197" s="816"/>
      <c r="I197" s="820"/>
      <c r="J197" s="821">
        <f t="shared" si="5"/>
        <v>0</v>
      </c>
    </row>
    <row r="198" spans="1:10" x14ac:dyDescent="0.35">
      <c r="A198" s="815">
        <v>207102</v>
      </c>
      <c r="B198" s="816" t="s">
        <v>317</v>
      </c>
      <c r="C198" s="816"/>
      <c r="D198" s="817"/>
      <c r="E198" s="818"/>
      <c r="F198" s="819"/>
      <c r="G198" s="816"/>
      <c r="H198" s="816"/>
      <c r="I198" s="820"/>
      <c r="J198" s="821">
        <f t="shared" si="5"/>
        <v>0</v>
      </c>
    </row>
    <row r="199" spans="1:10" x14ac:dyDescent="0.35">
      <c r="A199" s="815">
        <v>207103</v>
      </c>
      <c r="B199" s="816" t="s">
        <v>317</v>
      </c>
      <c r="C199" s="816"/>
      <c r="D199" s="817"/>
      <c r="E199" s="818"/>
      <c r="F199" s="819"/>
      <c r="G199" s="816"/>
      <c r="H199" s="816"/>
      <c r="I199" s="820"/>
      <c r="J199" s="821">
        <f t="shared" si="5"/>
        <v>0</v>
      </c>
    </row>
    <row r="202" spans="1:10" ht="16.5" x14ac:dyDescent="0.35">
      <c r="A202" s="805" t="s">
        <v>322</v>
      </c>
      <c r="C202" s="806" t="s">
        <v>323</v>
      </c>
      <c r="J202" s="808">
        <f>SUM(J203:J222)</f>
        <v>0</v>
      </c>
    </row>
    <row r="203" spans="1:10" x14ac:dyDescent="0.35">
      <c r="A203" s="809" t="s">
        <v>301</v>
      </c>
      <c r="B203" s="809" t="s">
        <v>678</v>
      </c>
      <c r="C203" s="810" t="s">
        <v>88</v>
      </c>
      <c r="D203" s="811" t="s">
        <v>89</v>
      </c>
      <c r="E203" s="812"/>
      <c r="F203" s="813"/>
      <c r="G203" s="810" t="str">
        <f>IF($B$3&gt;1,"CANT.  / " &amp;$B$1,"CANT.")</f>
        <v>CANT.</v>
      </c>
      <c r="H203" s="813"/>
      <c r="I203" s="810" t="s">
        <v>677</v>
      </c>
      <c r="J203" s="814" t="str">
        <f>IF($B$3&gt;1,"VR.  / " &amp;$B$1,"VR.TOTAL")</f>
        <v>VR.TOTAL</v>
      </c>
    </row>
    <row r="204" spans="1:10" x14ac:dyDescent="0.35">
      <c r="A204" s="815">
        <v>300002</v>
      </c>
      <c r="B204" s="816" t="s">
        <v>323</v>
      </c>
      <c r="C204" s="816"/>
      <c r="D204" s="817"/>
      <c r="E204" s="818"/>
      <c r="F204" s="819"/>
      <c r="G204" s="816"/>
      <c r="H204" s="816"/>
      <c r="I204" s="820"/>
      <c r="J204" s="821">
        <f t="shared" ref="J204:J222" si="6">G204*I204</f>
        <v>0</v>
      </c>
    </row>
    <row r="205" spans="1:10" x14ac:dyDescent="0.35">
      <c r="A205" s="815">
        <v>319012</v>
      </c>
      <c r="B205" s="816"/>
      <c r="C205" s="816"/>
      <c r="D205" s="817"/>
      <c r="E205" s="818"/>
      <c r="F205" s="819"/>
      <c r="G205" s="816"/>
      <c r="H205" s="816"/>
      <c r="I205" s="820"/>
      <c r="J205" s="821">
        <f t="shared" si="6"/>
        <v>0</v>
      </c>
    </row>
    <row r="206" spans="1:10" x14ac:dyDescent="0.35">
      <c r="A206" s="815">
        <v>300009</v>
      </c>
      <c r="B206" s="816" t="s">
        <v>323</v>
      </c>
      <c r="C206" s="816"/>
      <c r="D206" s="817"/>
      <c r="E206" s="818"/>
      <c r="F206" s="819"/>
      <c r="G206" s="816"/>
      <c r="H206" s="816"/>
      <c r="I206" s="820"/>
      <c r="J206" s="821">
        <f t="shared" si="6"/>
        <v>0</v>
      </c>
    </row>
    <row r="207" spans="1:10" x14ac:dyDescent="0.35">
      <c r="A207" s="815">
        <v>301007</v>
      </c>
      <c r="B207" s="816"/>
      <c r="C207" s="816"/>
      <c r="D207" s="817"/>
      <c r="E207" s="818"/>
      <c r="F207" s="819"/>
      <c r="G207" s="816"/>
      <c r="H207" s="816"/>
      <c r="I207" s="820"/>
      <c r="J207" s="821">
        <f t="shared" si="6"/>
        <v>0</v>
      </c>
    </row>
    <row r="208" spans="1:10" x14ac:dyDescent="0.35">
      <c r="A208" s="815">
        <v>300014</v>
      </c>
      <c r="B208" s="816" t="s">
        <v>323</v>
      </c>
      <c r="C208" s="816"/>
      <c r="D208" s="817"/>
      <c r="E208" s="818"/>
      <c r="F208" s="819"/>
      <c r="G208" s="816"/>
      <c r="H208" s="816"/>
      <c r="I208" s="820"/>
      <c r="J208" s="821">
        <f t="shared" si="6"/>
        <v>0</v>
      </c>
    </row>
    <row r="209" spans="1:10" x14ac:dyDescent="0.35">
      <c r="A209" s="815">
        <v>300019</v>
      </c>
      <c r="B209" s="816" t="s">
        <v>323</v>
      </c>
      <c r="C209" s="816"/>
      <c r="D209" s="817"/>
      <c r="E209" s="818"/>
      <c r="F209" s="819"/>
      <c r="G209" s="816"/>
      <c r="H209" s="816"/>
      <c r="I209" s="820"/>
      <c r="J209" s="821">
        <f t="shared" si="6"/>
        <v>0</v>
      </c>
    </row>
    <row r="210" spans="1:10" x14ac:dyDescent="0.35">
      <c r="A210" s="815">
        <v>300020</v>
      </c>
      <c r="B210" s="816"/>
      <c r="C210" s="816"/>
      <c r="D210" s="817"/>
      <c r="E210" s="818"/>
      <c r="F210" s="819"/>
      <c r="G210" s="816"/>
      <c r="H210" s="816"/>
      <c r="I210" s="820"/>
      <c r="J210" s="821">
        <f t="shared" si="6"/>
        <v>0</v>
      </c>
    </row>
    <row r="211" spans="1:10" x14ac:dyDescent="0.35">
      <c r="A211" s="815">
        <v>309751</v>
      </c>
      <c r="B211" s="816"/>
      <c r="C211" s="816"/>
      <c r="D211" s="817"/>
      <c r="E211" s="818"/>
      <c r="F211" s="819"/>
      <c r="G211" s="816"/>
      <c r="H211" s="816"/>
      <c r="I211" s="820"/>
      <c r="J211" s="821">
        <f t="shared" si="6"/>
        <v>0</v>
      </c>
    </row>
    <row r="212" spans="1:10" x14ac:dyDescent="0.35">
      <c r="A212" s="815">
        <v>300026</v>
      </c>
      <c r="B212" s="816" t="s">
        <v>323</v>
      </c>
      <c r="C212" s="816"/>
      <c r="D212" s="817"/>
      <c r="E212" s="818"/>
      <c r="F212" s="819"/>
      <c r="G212" s="816"/>
      <c r="H212" s="816"/>
      <c r="I212" s="820"/>
      <c r="J212" s="821">
        <f t="shared" si="6"/>
        <v>0</v>
      </c>
    </row>
    <row r="213" spans="1:10" x14ac:dyDescent="0.35">
      <c r="A213" s="815">
        <v>309004</v>
      </c>
      <c r="B213" s="816"/>
      <c r="C213" s="816"/>
      <c r="D213" s="817"/>
      <c r="E213" s="818"/>
      <c r="F213" s="819"/>
      <c r="G213" s="816"/>
      <c r="H213" s="816"/>
      <c r="I213" s="820"/>
      <c r="J213" s="821">
        <f t="shared" si="6"/>
        <v>0</v>
      </c>
    </row>
    <row r="214" spans="1:10" x14ac:dyDescent="0.35">
      <c r="A214" s="815">
        <v>308003</v>
      </c>
      <c r="B214" s="816" t="s">
        <v>323</v>
      </c>
      <c r="C214" s="816"/>
      <c r="D214" s="817"/>
      <c r="E214" s="818"/>
      <c r="F214" s="819"/>
      <c r="G214" s="816"/>
      <c r="H214" s="816"/>
      <c r="I214" s="820"/>
      <c r="J214" s="821">
        <f t="shared" si="6"/>
        <v>0</v>
      </c>
    </row>
    <row r="215" spans="1:10" x14ac:dyDescent="0.35">
      <c r="A215" s="815">
        <v>300035</v>
      </c>
      <c r="B215" s="816" t="s">
        <v>323</v>
      </c>
      <c r="C215" s="816"/>
      <c r="D215" s="817"/>
      <c r="E215" s="818"/>
      <c r="F215" s="819"/>
      <c r="G215" s="816"/>
      <c r="H215" s="816"/>
      <c r="I215" s="820"/>
      <c r="J215" s="821">
        <f t="shared" si="6"/>
        <v>0</v>
      </c>
    </row>
    <row r="216" spans="1:10" x14ac:dyDescent="0.35">
      <c r="A216" s="815">
        <v>300040</v>
      </c>
      <c r="B216" s="816" t="s">
        <v>323</v>
      </c>
      <c r="C216" s="816"/>
      <c r="D216" s="817"/>
      <c r="E216" s="818"/>
      <c r="F216" s="819"/>
      <c r="G216" s="816"/>
      <c r="H216" s="816"/>
      <c r="I216" s="820"/>
      <c r="J216" s="821">
        <f t="shared" si="6"/>
        <v>0</v>
      </c>
    </row>
    <row r="217" spans="1:10" x14ac:dyDescent="0.35">
      <c r="A217" s="815">
        <v>300042</v>
      </c>
      <c r="B217" s="816"/>
      <c r="C217" s="816"/>
      <c r="D217" s="817"/>
      <c r="E217" s="818"/>
      <c r="F217" s="819"/>
      <c r="G217" s="816"/>
      <c r="H217" s="816"/>
      <c r="I217" s="820"/>
      <c r="J217" s="821">
        <f t="shared" si="6"/>
        <v>0</v>
      </c>
    </row>
    <row r="218" spans="1:10" x14ac:dyDescent="0.35">
      <c r="A218" s="815">
        <v>300062</v>
      </c>
      <c r="B218" s="816" t="s">
        <v>323</v>
      </c>
      <c r="C218" s="816"/>
      <c r="D218" s="817"/>
      <c r="E218" s="818"/>
      <c r="F218" s="819"/>
      <c r="G218" s="816"/>
      <c r="H218" s="816"/>
      <c r="I218" s="820"/>
      <c r="J218" s="821">
        <f t="shared" si="6"/>
        <v>0</v>
      </c>
    </row>
    <row r="219" spans="1:10" x14ac:dyDescent="0.35">
      <c r="A219" s="815">
        <v>300048</v>
      </c>
      <c r="B219" s="816" t="s">
        <v>323</v>
      </c>
      <c r="C219" s="816"/>
      <c r="D219" s="817"/>
      <c r="E219" s="818"/>
      <c r="F219" s="819"/>
      <c r="G219" s="816"/>
      <c r="H219" s="816"/>
      <c r="I219" s="820"/>
      <c r="J219" s="821">
        <f t="shared" si="6"/>
        <v>0</v>
      </c>
    </row>
    <row r="220" spans="1:10" x14ac:dyDescent="0.35">
      <c r="A220" s="815">
        <v>300050</v>
      </c>
      <c r="B220" s="816" t="s">
        <v>323</v>
      </c>
      <c r="C220" s="816"/>
      <c r="D220" s="817"/>
      <c r="E220" s="818"/>
      <c r="F220" s="819"/>
      <c r="G220" s="816"/>
      <c r="H220" s="816"/>
      <c r="I220" s="820"/>
      <c r="J220" s="821">
        <f t="shared" si="6"/>
        <v>0</v>
      </c>
    </row>
    <row r="221" spans="1:10" x14ac:dyDescent="0.35">
      <c r="A221" s="815">
        <v>300055</v>
      </c>
      <c r="B221" s="816" t="s">
        <v>323</v>
      </c>
      <c r="C221" s="816"/>
      <c r="D221" s="817"/>
      <c r="E221" s="818"/>
      <c r="F221" s="819"/>
      <c r="G221" s="816"/>
      <c r="H221" s="816"/>
      <c r="I221" s="820"/>
      <c r="J221" s="821">
        <f t="shared" si="6"/>
        <v>0</v>
      </c>
    </row>
    <row r="222" spans="1:10" x14ac:dyDescent="0.35">
      <c r="A222" s="815">
        <v>300059</v>
      </c>
      <c r="B222" s="816"/>
      <c r="C222" s="816"/>
      <c r="D222" s="817"/>
      <c r="E222" s="818"/>
      <c r="F222" s="819"/>
      <c r="G222" s="816"/>
      <c r="H222" s="816"/>
      <c r="I222" s="820"/>
      <c r="J222" s="821">
        <f t="shared" si="6"/>
        <v>0</v>
      </c>
    </row>
    <row r="226" spans="1:10" x14ac:dyDescent="0.35">
      <c r="A226" s="822"/>
      <c r="B226" s="823"/>
      <c r="C226" s="822"/>
      <c r="D226" s="824"/>
      <c r="E226" s="824"/>
      <c r="F226" s="824"/>
      <c r="G226" s="825"/>
      <c r="H226" s="826"/>
      <c r="I226" s="827" t="s">
        <v>679</v>
      </c>
      <c r="J226" s="828">
        <f>SUM(J10:J225)/2</f>
        <v>0</v>
      </c>
    </row>
  </sheetData>
  <mergeCells count="4">
    <mergeCell ref="C5:D6"/>
    <mergeCell ref="G5:J6"/>
    <mergeCell ref="C7:H8"/>
    <mergeCell ref="I8:J8"/>
  </mergeCells>
  <conditionalFormatting sqref="A16:A169">
    <cfRule type="duplicateValues" dxfId="10" priority="6"/>
  </conditionalFormatting>
  <conditionalFormatting sqref="A174:A199">
    <cfRule type="duplicateValues" dxfId="9" priority="4"/>
  </conditionalFormatting>
  <conditionalFormatting sqref="A204:A222">
    <cfRule type="duplicateValues" dxfId="8" priority="2"/>
  </conditionalFormatting>
  <conditionalFormatting sqref="C7">
    <cfRule type="cellIs" dxfId="7" priority="9" stopIfTrue="1" operator="equal">
      <formula>"ESCRIBA AQUÍ EL NOMBRE DE LA OBRA"</formula>
    </cfRule>
  </conditionalFormatting>
  <conditionalFormatting sqref="E5:E9">
    <cfRule type="duplicateValues" dxfId="6" priority="11"/>
  </conditionalFormatting>
  <conditionalFormatting sqref="E10">
    <cfRule type="duplicateValues" dxfId="5" priority="7"/>
  </conditionalFormatting>
  <conditionalFormatting sqref="E16:E169">
    <cfRule type="duplicateValues" dxfId="4" priority="5"/>
  </conditionalFormatting>
  <conditionalFormatting sqref="E174:E199">
    <cfRule type="duplicateValues" dxfId="3" priority="3"/>
  </conditionalFormatting>
  <conditionalFormatting sqref="E204:E222">
    <cfRule type="duplicateValues" dxfId="2" priority="1"/>
  </conditionalFormatting>
  <conditionalFormatting sqref="I7">
    <cfRule type="expression" dxfId="1" priority="10" stopIfTrue="1">
      <formula>$J$7=0</formula>
    </cfRule>
  </conditionalFormatting>
  <conditionalFormatting sqref="J7">
    <cfRule type="cellIs" dxfId="0" priority="8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PRESUPUESTO</vt:lpstr>
      <vt:lpstr>ANALISIS</vt:lpstr>
      <vt:lpstr>INSUMOS</vt:lpstr>
      <vt:lpstr>Adm</vt:lpstr>
      <vt:lpstr>Imprev</vt:lpstr>
      <vt:lpstr>IvaSUtl</vt:lpstr>
      <vt:lpstr>SbtPpto</vt:lpstr>
      <vt:lpstr>TtlCD</vt:lpstr>
      <vt:lpstr>Utilidad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WILMAR BARRERA</dc:creator>
  <cp:lastModifiedBy>Paula Cuellar Mayoral</cp:lastModifiedBy>
  <dcterms:created xsi:type="dcterms:W3CDTF">2024-08-28T23:22:18Z</dcterms:created>
  <dcterms:modified xsi:type="dcterms:W3CDTF">2024-09-03T19:23:45Z</dcterms:modified>
</cp:coreProperties>
</file>